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8640" activeTab="0"/>
  </bookViews>
  <sheets>
    <sheet name="USFS Calculations" sheetId="1" r:id="rId1"/>
    <sheet name="SCE Calculations" sheetId="2" r:id="rId2"/>
    <sheet name="Elevation Range for ALP Reach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Craig Geldard</author>
  </authors>
  <commentList>
    <comment ref="C1" authorId="0">
      <text>
        <r>
          <rPr>
            <b/>
            <sz val="8"/>
            <rFont val="Tahoma"/>
            <family val="0"/>
          </rPr>
          <t>Column added according to highlighted rows created by the USFS.  "Unhid" (using Excel Unhide function) all other rows in worksheet.</t>
        </r>
      </text>
    </comment>
    <comment ref="E144" authorId="0">
      <text>
        <r>
          <rPr>
            <b/>
            <sz val="8"/>
            <rFont val="Tahoma"/>
            <family val="0"/>
          </rPr>
          <t>Linear distance numbers are fish per kilometer, and unit area numbers are fish per hectare.</t>
        </r>
      </text>
    </comment>
    <comment ref="E149" authorId="0">
      <text>
        <r>
          <rPr>
            <b/>
            <sz val="8"/>
            <rFont val="Tahoma"/>
            <family val="0"/>
          </rPr>
          <t>Linear distance numbers are fish per mile, and unit area numbers are fish per acre.</t>
        </r>
      </text>
    </comment>
    <comment ref="F153" authorId="0">
      <text>
        <r>
          <rPr>
            <b/>
            <sz val="8"/>
            <rFont val="Tahoma"/>
            <family val="0"/>
          </rPr>
          <t>Based on the sample sites used for the elevation group averages.</t>
        </r>
      </text>
    </comment>
    <comment ref="H143" authorId="0">
      <text>
        <r>
          <rPr>
            <b/>
            <sz val="8"/>
            <rFont val="Tahoma"/>
            <family val="0"/>
          </rPr>
          <t>Conversion to number per acre from number per hectare should be divided by 2.47.</t>
        </r>
      </text>
    </comment>
    <comment ref="H142" authorId="0">
      <text>
        <r>
          <rPr>
            <b/>
            <sz val="8"/>
            <rFont val="Tahoma"/>
            <family val="0"/>
          </rPr>
          <t>As calculated by the USFS.</t>
        </r>
      </text>
    </comment>
    <comment ref="H145" authorId="0">
      <text>
        <r>
          <rPr>
            <b/>
            <sz val="8"/>
            <rFont val="Tahoma"/>
            <family val="0"/>
          </rPr>
          <t>As calculated by the USFS.</t>
        </r>
      </text>
    </comment>
    <comment ref="H146" authorId="0">
      <text>
        <r>
          <rPr>
            <b/>
            <sz val="8"/>
            <rFont val="Tahoma"/>
            <family val="0"/>
          </rPr>
          <t>Conversion to number per acre from number per hectare should be divided by 2.47.</t>
        </r>
      </text>
    </comment>
    <comment ref="H148" authorId="0">
      <text>
        <r>
          <rPr>
            <b/>
            <sz val="8"/>
            <rFont val="Tahoma"/>
            <family val="0"/>
          </rPr>
          <t>As calculated by the USFS.</t>
        </r>
      </text>
    </comment>
    <comment ref="H149" authorId="0">
      <text>
        <r>
          <rPr>
            <b/>
            <sz val="8"/>
            <rFont val="Tahoma"/>
            <family val="0"/>
          </rPr>
          <t>Conversion to number per acre from number per hectare should be divided by 2.47.</t>
        </r>
      </text>
    </comment>
    <comment ref="N142" authorId="0">
      <text>
        <r>
          <rPr>
            <b/>
            <sz val="8"/>
            <rFont val="Tahoma"/>
            <family val="0"/>
          </rPr>
          <t>As presented in the USFS Settlement Proposal.</t>
        </r>
      </text>
    </comment>
    <comment ref="N143" authorId="0">
      <text>
        <r>
          <rPr>
            <b/>
            <sz val="8"/>
            <rFont val="Tahoma"/>
            <family val="0"/>
          </rPr>
          <t>Recalculation of the USFS Settlement Proposal Density Based on the Percentage of the Calculated Average Used by the USFS (ranged from 62.1% to 80.6%).</t>
        </r>
      </text>
    </comment>
    <comment ref="N145" authorId="0">
      <text>
        <r>
          <rPr>
            <b/>
            <sz val="8"/>
            <rFont val="Tahoma"/>
            <family val="0"/>
          </rPr>
          <t>As presented in the USFS Settlement Proposal.</t>
        </r>
      </text>
    </comment>
    <comment ref="N146" authorId="0">
      <text>
        <r>
          <rPr>
            <b/>
            <sz val="8"/>
            <rFont val="Tahoma"/>
            <family val="0"/>
          </rPr>
          <t>Recalculation of the USFS Settlement Proposal Density Based on the Percentage of the Calculated Average Used by the USFS (ranged from 62.1% to 80.6%).</t>
        </r>
      </text>
    </comment>
    <comment ref="N148" authorId="0">
      <text>
        <r>
          <rPr>
            <b/>
            <sz val="8"/>
            <rFont val="Tahoma"/>
            <family val="0"/>
          </rPr>
          <t>As presented in the USFS Settlement Proposal.</t>
        </r>
      </text>
    </comment>
    <comment ref="N149" authorId="0">
      <text>
        <r>
          <rPr>
            <b/>
            <sz val="8"/>
            <rFont val="Tahoma"/>
            <family val="0"/>
          </rPr>
          <t>Recalculation of the USFS Settlement Proposal Density Based on the Percentage of the Calculated Average Used by the USFS (ranged from 62.1% to 80.6%).</t>
        </r>
      </text>
    </comment>
    <comment ref="Q143" authorId="0">
      <text>
        <r>
          <rPr>
            <b/>
            <sz val="8"/>
            <rFont val="Tahoma"/>
            <family val="0"/>
          </rPr>
          <t>Verification that Percentages Used in "Original" and in "Corrected" are the Same.</t>
        </r>
      </text>
    </comment>
    <comment ref="R143" authorId="0">
      <text>
        <r>
          <rPr>
            <b/>
            <sz val="8"/>
            <rFont val="Tahoma"/>
            <family val="0"/>
          </rPr>
          <t>Verification that Percentages Used in "Original" and in "Corrected" are the Same.</t>
        </r>
      </text>
    </comment>
    <comment ref="Q146" authorId="0">
      <text>
        <r>
          <rPr>
            <b/>
            <sz val="8"/>
            <rFont val="Tahoma"/>
            <family val="0"/>
          </rPr>
          <t>Verification that Percentages Used in "Original" and in "Corrected" are the Same.</t>
        </r>
      </text>
    </comment>
    <comment ref="R146" authorId="0">
      <text>
        <r>
          <rPr>
            <b/>
            <sz val="8"/>
            <rFont val="Tahoma"/>
            <family val="0"/>
          </rPr>
          <t>Verification that Percentages Used in "Original" and in "Corrected" are the Same.</t>
        </r>
      </text>
    </comment>
    <comment ref="Q149" authorId="0">
      <text>
        <r>
          <rPr>
            <b/>
            <sz val="8"/>
            <rFont val="Tahoma"/>
            <family val="0"/>
          </rPr>
          <t>Verification that Percentages Used in "Original" and in "Corrected" are the Same.</t>
        </r>
      </text>
    </comment>
    <comment ref="R149" authorId="0">
      <text>
        <r>
          <rPr>
            <b/>
            <sz val="8"/>
            <rFont val="Tahoma"/>
            <family val="0"/>
          </rPr>
          <t>Verification that Percentages Used in "Original" and in "Corrected" are the Same.</t>
        </r>
      </text>
    </comment>
    <comment ref="E148" authorId="0">
      <text>
        <r>
          <rPr>
            <b/>
            <sz val="8"/>
            <rFont val="Tahoma"/>
            <family val="0"/>
          </rPr>
          <t>Linear distance numbers are fish per mile, and unit area numbers are fish per acre.</t>
        </r>
      </text>
    </comment>
    <comment ref="E145" authorId="0">
      <text>
        <r>
          <rPr>
            <b/>
            <sz val="8"/>
            <rFont val="Tahoma"/>
            <family val="0"/>
          </rPr>
          <t>Linear distance numbers are fish per mile, and unit area numbers are fish per acre.</t>
        </r>
      </text>
    </comment>
    <comment ref="E146" authorId="0">
      <text>
        <r>
          <rPr>
            <b/>
            <sz val="8"/>
            <rFont val="Tahoma"/>
            <family val="0"/>
          </rPr>
          <t>Linear distance numbers are fish per mile, and unit area numbers are fish per acre.</t>
        </r>
      </text>
    </comment>
    <comment ref="E142" authorId="0">
      <text>
        <r>
          <rPr>
            <b/>
            <sz val="8"/>
            <rFont val="Tahoma"/>
            <family val="0"/>
          </rPr>
          <t>Linear distance numbers are fish per mile, and unit area numbers are fish per acre.</t>
        </r>
      </text>
    </comment>
    <comment ref="E143" authorId="0">
      <text>
        <r>
          <rPr>
            <b/>
            <sz val="8"/>
            <rFont val="Tahoma"/>
            <family val="0"/>
          </rPr>
          <t>Linear distance numbers are fish per mile, and unit area numbers are fish per acre.</t>
        </r>
      </text>
    </comment>
    <comment ref="E141" authorId="0">
      <text>
        <r>
          <rPr>
            <b/>
            <sz val="8"/>
            <rFont val="Tahoma"/>
            <family val="0"/>
          </rPr>
          <t>Linear distance numbers are fish per kilometer, and unit area numbers are fish per hectare.</t>
        </r>
      </text>
    </comment>
    <comment ref="E147" authorId="0">
      <text>
        <r>
          <rPr>
            <b/>
            <sz val="8"/>
            <rFont val="Tahoma"/>
            <family val="0"/>
          </rPr>
          <t>Linear distance numbers are fish per kilometer, and unit area numbers are fish per hectare.</t>
        </r>
      </text>
    </comment>
  </commentList>
</comments>
</file>

<file path=xl/comments2.xml><?xml version="1.0" encoding="utf-8"?>
<comments xmlns="http://schemas.openxmlformats.org/spreadsheetml/2006/main">
  <authors>
    <author>Craig Geldard</author>
  </authors>
  <commentList>
    <comment ref="E1" authorId="0">
      <text>
        <r>
          <rPr>
            <b/>
            <sz val="8"/>
            <rFont val="Tahoma"/>
            <family val="0"/>
          </rPr>
          <t xml:space="preserve">CDFG had concerns about the South Fork Merced River, El Portal and anything below Yosemite Valley because of fishing pressure, and the Kern River if in a different geomorphic province.  ENTRIX said the South Fork Kern at high elevation was included, but not the Kern reach below Fairview Dam.  The USFS said the Kern is in a different geomorphic province and it should be included.  </t>
        </r>
      </text>
    </comment>
    <comment ref="D1" authorId="0">
      <text>
        <r>
          <rPr>
            <b/>
            <sz val="8"/>
            <rFont val="Tahoma"/>
            <family val="0"/>
          </rPr>
          <t>Extrapolated from information from original file sent by USFS</t>
        </r>
      </text>
    </comment>
    <comment ref="F1" authorId="0">
      <text>
        <r>
          <rPr>
            <b/>
            <sz val="8"/>
            <rFont val="Tahoma"/>
            <family val="0"/>
          </rPr>
          <t>Bold cells represent average values for sections that were sampled multiple times.</t>
        </r>
      </text>
    </comment>
    <comment ref="G77" authorId="0">
      <text>
        <r>
          <rPr>
            <b/>
            <sz val="8"/>
            <rFont val="Tahoma"/>
            <family val="0"/>
          </rPr>
          <t>Linear distance numbers are fish per kilometer, and unit area numbers are fish per hectare.</t>
        </r>
      </text>
    </comment>
    <comment ref="G78" authorId="0">
      <text>
        <r>
          <rPr>
            <b/>
            <sz val="8"/>
            <rFont val="Tahoma"/>
            <family val="0"/>
          </rPr>
          <t>Linear distance numbers are fish per mile, and unit area numbers are fish per acre.</t>
        </r>
      </text>
    </comment>
    <comment ref="H85" authorId="0">
      <text>
        <r>
          <rPr>
            <b/>
            <sz val="8"/>
            <rFont val="Tahoma"/>
            <family val="0"/>
          </rPr>
          <t>Based on the sample sites used for the elevation group averages.</t>
        </r>
      </text>
    </comment>
    <comment ref="G79" authorId="0">
      <text>
        <r>
          <rPr>
            <b/>
            <sz val="8"/>
            <rFont val="Tahoma"/>
            <family val="0"/>
          </rPr>
          <t>Linear distance numbers are fish per kilometer, and unit area numbers are fish per hectare.</t>
        </r>
      </text>
    </comment>
    <comment ref="G81" authorId="0">
      <text>
        <r>
          <rPr>
            <b/>
            <sz val="8"/>
            <rFont val="Tahoma"/>
            <family val="0"/>
          </rPr>
          <t>Linear distance numbers are fish per kilometer, and unit area numbers are fish per hectare.</t>
        </r>
      </text>
    </comment>
    <comment ref="G80" authorId="0">
      <text>
        <r>
          <rPr>
            <b/>
            <sz val="8"/>
            <rFont val="Tahoma"/>
            <family val="0"/>
          </rPr>
          <t>Linear distance numbers are fish per mile, and unit area numbers are fish per acre.</t>
        </r>
      </text>
    </comment>
    <comment ref="G82" authorId="0">
      <text>
        <r>
          <rPr>
            <b/>
            <sz val="8"/>
            <rFont val="Tahoma"/>
            <family val="0"/>
          </rPr>
          <t>Linear distance numbers are fish per mile, and unit area numbers are fish per acre.</t>
        </r>
      </text>
    </comment>
  </commentList>
</comments>
</file>

<file path=xl/comments3.xml><?xml version="1.0" encoding="utf-8"?>
<comments xmlns="http://schemas.openxmlformats.org/spreadsheetml/2006/main">
  <authors>
    <author>Craig Geldard</author>
  </authors>
  <commentList>
    <comment ref="B5" authorId="0">
      <text>
        <r>
          <rPr>
            <sz val="8"/>
            <rFont val="Tahoma"/>
            <family val="2"/>
          </rPr>
          <t>At Mono Creek Diversion</t>
        </r>
      </text>
    </comment>
    <comment ref="C5" authorId="0">
      <text>
        <r>
          <rPr>
            <sz val="8"/>
            <rFont val="Tahoma"/>
            <family val="2"/>
          </rPr>
          <t>At SF San Joaquin River</t>
        </r>
      </text>
    </comment>
    <comment ref="B8" authorId="0">
      <text>
        <r>
          <rPr>
            <sz val="8"/>
            <rFont val="Tahoma"/>
            <family val="2"/>
          </rPr>
          <t>At Huntington Lake</t>
        </r>
      </text>
    </comment>
    <comment ref="C8" authorId="0">
      <text>
        <r>
          <rPr>
            <sz val="8"/>
            <rFont val="Tahoma"/>
            <family val="2"/>
          </rPr>
          <t>At Powerhouse 1</t>
        </r>
      </text>
    </comment>
    <comment ref="B9" authorId="0">
      <text>
        <r>
          <rPr>
            <sz val="8"/>
            <rFont val="Tahoma"/>
            <family val="2"/>
          </rPr>
          <t>At Dam 4/PH 2 Forebay</t>
        </r>
      </text>
    </comment>
    <comment ref="C9" authorId="0">
      <text>
        <r>
          <rPr>
            <sz val="8"/>
            <rFont val="Tahoma"/>
            <family val="2"/>
          </rPr>
          <t>At Powerhouse 2</t>
        </r>
      </text>
    </comment>
    <comment ref="B10" authorId="0">
      <text>
        <r>
          <rPr>
            <sz val="8"/>
            <rFont val="Tahoma"/>
            <family val="2"/>
          </rPr>
          <t>At Tunnel 7 Outlet</t>
        </r>
      </text>
    </comment>
    <comment ref="C10" authorId="0">
      <text>
        <r>
          <rPr>
            <sz val="8"/>
            <rFont val="Tahoma"/>
            <family val="2"/>
          </rPr>
          <t>At Shaver Lake</t>
        </r>
      </text>
    </comment>
    <comment ref="B11" authorId="0">
      <text>
        <r>
          <rPr>
            <sz val="8"/>
            <rFont val="Tahoma"/>
            <family val="2"/>
          </rPr>
          <t>At Shaver Lake</t>
        </r>
      </text>
    </comment>
    <comment ref="C11" authorId="0">
      <text>
        <r>
          <rPr>
            <sz val="8"/>
            <rFont val="Tahoma"/>
            <family val="2"/>
          </rPr>
          <t>At San Joaquin River</t>
        </r>
      </text>
    </comment>
    <comment ref="B12" authorId="0">
      <text>
        <r>
          <rPr>
            <sz val="8"/>
            <rFont val="Tahoma"/>
            <family val="2"/>
          </rPr>
          <t>At Dam 5/PH 8 Forebay</t>
        </r>
      </text>
    </comment>
    <comment ref="C12" authorId="0">
      <text>
        <r>
          <rPr>
            <sz val="8"/>
            <rFont val="Tahoma"/>
            <family val="2"/>
          </rPr>
          <t xml:space="preserve">At Powerhouse 8
</t>
        </r>
      </text>
    </comment>
    <comment ref="B13" authorId="0">
      <text>
        <r>
          <rPr>
            <sz val="8"/>
            <rFont val="Tahoma"/>
            <family val="2"/>
          </rPr>
          <t>At Mammoth Pool Dam</t>
        </r>
      </text>
    </comment>
    <comment ref="C13" authorId="0">
      <text>
        <r>
          <rPr>
            <sz val="8"/>
            <rFont val="Tahoma"/>
            <family val="2"/>
          </rPr>
          <t>At Mammoth Pool Powerhouse</t>
        </r>
      </text>
    </comment>
    <comment ref="B14" authorId="0">
      <text>
        <r>
          <rPr>
            <sz val="8"/>
            <rFont val="Tahoma"/>
            <family val="2"/>
          </rPr>
          <t>At Dam 6</t>
        </r>
      </text>
    </comment>
    <comment ref="C14" authorId="0">
      <text>
        <r>
          <rPr>
            <sz val="8"/>
            <rFont val="Tahoma"/>
            <family val="2"/>
          </rPr>
          <t>At Powerhouse 3</t>
        </r>
      </text>
    </comment>
    <comment ref="B6" authorId="0">
      <text>
        <r>
          <rPr>
            <sz val="8"/>
            <rFont val="Tahoma"/>
            <family val="2"/>
          </rPr>
          <t>At Bear Creek Diversion</t>
        </r>
      </text>
    </comment>
    <comment ref="C6" authorId="0">
      <text>
        <r>
          <rPr>
            <sz val="8"/>
            <rFont val="Tahoma"/>
            <family val="2"/>
          </rPr>
          <t>At SF San Joaquin River</t>
        </r>
      </text>
    </comment>
    <comment ref="C7" authorId="0">
      <text>
        <r>
          <rPr>
            <sz val="8"/>
            <rFont val="Tahoma"/>
            <family val="2"/>
          </rPr>
          <t>At SF San Joaquin River</t>
        </r>
      </text>
    </comment>
    <comment ref="B7" authorId="0">
      <text>
        <r>
          <rPr>
            <sz val="8"/>
            <rFont val="Tahoma"/>
            <family val="2"/>
          </rPr>
          <t>At Bear Creek Diversion</t>
        </r>
      </text>
    </comment>
    <comment ref="C4" authorId="0">
      <text>
        <r>
          <rPr>
            <sz val="8"/>
            <rFont val="Tahoma"/>
            <family val="2"/>
          </rPr>
          <t>at SJR Confluence</t>
        </r>
      </text>
    </comment>
    <comment ref="B4" authorId="0">
      <text>
        <r>
          <rPr>
            <sz val="8"/>
            <rFont val="Tahoma"/>
            <family val="2"/>
          </rPr>
          <t>At Florence Lake Dam</t>
        </r>
      </text>
    </comment>
  </commentList>
</comments>
</file>

<file path=xl/sharedStrings.xml><?xml version="1.0" encoding="utf-8"?>
<sst xmlns="http://schemas.openxmlformats.org/spreadsheetml/2006/main" count="1385" uniqueCount="104">
  <si>
    <t>Stream</t>
  </si>
  <si>
    <t>Reach</t>
  </si>
  <si>
    <t>Year</t>
  </si>
  <si>
    <t>Section</t>
  </si>
  <si>
    <t>Standing Crop (Kg/Ha)</t>
  </si>
  <si>
    <t>Number of Trout Per Kilometer</t>
  </si>
  <si>
    <t>Number of Trout Per Hectare</t>
  </si>
  <si>
    <t>Number of Adult Trout Per Kilometer</t>
  </si>
  <si>
    <t>Number of Adult Trout Per Hectare</t>
  </si>
  <si>
    <t>Average Site Width 
(ft)</t>
  </si>
  <si>
    <t>Site Length (ft)</t>
  </si>
  <si>
    <t>Conductivity
(µmhos/cm)</t>
  </si>
  <si>
    <t>Elevation (ft)</t>
  </si>
  <si>
    <t>Clark Fork Stanislaus River</t>
  </si>
  <si>
    <t>Clark Fork</t>
  </si>
  <si>
    <t>Heavy</t>
  </si>
  <si>
    <t>U</t>
  </si>
  <si>
    <t>None</t>
  </si>
  <si>
    <t>n/a</t>
  </si>
  <si>
    <t>Y</t>
  </si>
  <si>
    <t>Clavey River</t>
  </si>
  <si>
    <t>heavy</t>
  </si>
  <si>
    <t>light</t>
  </si>
  <si>
    <t>N</t>
  </si>
  <si>
    <t>EF Kaweah River</t>
  </si>
  <si>
    <t>Kern River</t>
  </si>
  <si>
    <t>moderate</t>
  </si>
  <si>
    <t>Marble Fork Kaweah River</t>
  </si>
  <si>
    <t>Near Kaweah River</t>
  </si>
  <si>
    <t>Upper Canyon</t>
  </si>
  <si>
    <t>Merced River</t>
  </si>
  <si>
    <t>Merced River At South Fork</t>
  </si>
  <si>
    <t>Moderate</t>
  </si>
  <si>
    <t>El Portal</t>
  </si>
  <si>
    <t>Light</t>
  </si>
  <si>
    <t>Yosemite Valley</t>
  </si>
  <si>
    <t>MF Kaweah River</t>
  </si>
  <si>
    <t>MF San Joaquin River</t>
  </si>
  <si>
    <t>Upper MF San Joaquin River</t>
  </si>
  <si>
    <t>Some</t>
  </si>
  <si>
    <t>NF Tule River</t>
  </si>
  <si>
    <t>SF Kern River</t>
  </si>
  <si>
    <t>SF Kings River</t>
  </si>
  <si>
    <t>SF Merced River</t>
  </si>
  <si>
    <t>SF of MF Tule River</t>
  </si>
  <si>
    <t>Trout Creek</t>
  </si>
  <si>
    <t>High elevation streams</t>
  </si>
  <si>
    <t>Averages (metric)</t>
  </si>
  <si>
    <t>Middle elevations</t>
  </si>
  <si>
    <t>Lower Elevations</t>
  </si>
  <si>
    <t xml:space="preserve"> </t>
  </si>
  <si>
    <t>Averages (english: /mile and acres)</t>
  </si>
  <si>
    <t>USFS Category</t>
  </si>
  <si>
    <t>Not Used</t>
  </si>
  <si>
    <t>High</t>
  </si>
  <si>
    <t>Middle</t>
  </si>
  <si>
    <t>Low</t>
  </si>
  <si>
    <t>Use/Not Use According to May 10, 2005 CAWG Meeting</t>
  </si>
  <si>
    <t>Use</t>
  </si>
  <si>
    <t>Not Use</t>
  </si>
  <si>
    <t>corrected</t>
  </si>
  <si>
    <t>original</t>
  </si>
  <si>
    <t>Salt Added To Sample Site</t>
  </si>
  <si>
    <t>Fishing Pressure</t>
  </si>
  <si>
    <t>Stocking Influence</t>
  </si>
  <si>
    <t>Minimum</t>
  </si>
  <si>
    <t>Maximum</t>
  </si>
  <si>
    <t>Elevation Range</t>
  </si>
  <si>
    <t>Row Headings as Presented in USFS File ("FS fish reference.xls")</t>
  </si>
  <si>
    <t>Number of Trout Per Linear Distance</t>
  </si>
  <si>
    <t>Number of Trout Per Unit Area</t>
  </si>
  <si>
    <t>Number of Adult Trout Per Linear Distance</t>
  </si>
  <si>
    <t>Number of Adult Trout Per Unit Area</t>
  </si>
  <si>
    <t>Elevation Group</t>
  </si>
  <si>
    <t>Statistic</t>
  </si>
  <si>
    <t>Adult Trout per Mile in USFS Settlement Proposal</t>
  </si>
  <si>
    <t>Adult Trout per Acre in USFS Settlement Proposal</t>
  </si>
  <si>
    <t>USFS Elevations Table.  Maximum and Minimum Elevations for Included Reaches for Each USFS Assigned Elevation Range.</t>
  </si>
  <si>
    <t>USFS Calculations Table.  USFS Calculations of Average Density Per USFS Assigned Elevation Group, and the Corresponding Settlement Proposal Calculations.</t>
  </si>
  <si>
    <t>SCE Elevations Table.  Maximum and Minimum Elevations for Included Reaches for Each USFS Assigned Elevation Range.</t>
  </si>
  <si>
    <t>SCE Calculations Table.  SCE Calculations of Average Density Per USFS Assigned Elevation Group Using One Density Value Per Sampled Site and All Streams Not Excluded During May 10 Meeting.</t>
  </si>
  <si>
    <t>Averages (fish/kilometer and fish/hectare)</t>
  </si>
  <si>
    <t>Averages (fish/mile and fish/acre)</t>
  </si>
  <si>
    <t>USFS Settlement Proposal Value as a Percentage of the Average Reference Value for Adult Trout Per Unit Area</t>
  </si>
  <si>
    <t xml:space="preserve">USFS Settlement Proposal Value as a Percentage of the Average Reference Value for Adult Trout Per Linear Distance </t>
  </si>
  <si>
    <t>Elevation Ranges of Big Creek ALP Reaches.</t>
  </si>
  <si>
    <t>Diversion Elevation (ft)</t>
  </si>
  <si>
    <t>Confluence Elevation (ft)</t>
  </si>
  <si>
    <t>Mono Creek, Below Diversion</t>
  </si>
  <si>
    <t>Bear Creek, Above Diversion</t>
  </si>
  <si>
    <t>Bear Creek, Below Diversion</t>
  </si>
  <si>
    <t>Big Creek, Dam 1 to PH 1</t>
  </si>
  <si>
    <t>Big Creek, Dam 4 to PH 2</t>
  </si>
  <si>
    <t>North Fork Stevenson Creek</t>
  </si>
  <si>
    <t>Stevenson Creek</t>
  </si>
  <si>
    <t>Big Creek, Dam 5 to PH 8</t>
  </si>
  <si>
    <t>SJR, Mammoth Reach</t>
  </si>
  <si>
    <t>SJR, Stevenson Reach</t>
  </si>
  <si>
    <t>USFS Elevation Group - According to USFS Settlement Proposal</t>
  </si>
  <si>
    <t>SFSJR to SJR Confluence</t>
  </si>
  <si>
    <t>High Elevation</t>
  </si>
  <si>
    <t>Middle Elevation</t>
  </si>
  <si>
    <t>Lower Elevation</t>
  </si>
  <si>
    <t>Big Creek ALP Reach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</si>
</sst>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6">
    <font>
      <sz val="10"/>
      <name val="Arial"/>
      <family val="0"/>
    </font>
    <font>
      <b/>
      <sz val="8"/>
      <name val="Tahoma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 wrapText="1"/>
    </xf>
    <xf numFmtId="3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5" borderId="5" xfId="0" applyNumberFormat="1" applyFill="1" applyBorder="1" applyAlignment="1">
      <alignment/>
    </xf>
    <xf numFmtId="3" fontId="0" fillId="6" borderId="6" xfId="0" applyNumberFormat="1" applyFill="1" applyBorder="1" applyAlignment="1">
      <alignment/>
    </xf>
    <xf numFmtId="0" fontId="3" fillId="7" borderId="7" xfId="0" applyFont="1" applyFill="1" applyBorder="1" applyAlignment="1">
      <alignment/>
    </xf>
    <xf numFmtId="1" fontId="3" fillId="7" borderId="7" xfId="0" applyNumberFormat="1" applyFont="1" applyFill="1" applyBorder="1" applyAlignment="1">
      <alignment/>
    </xf>
    <xf numFmtId="165" fontId="3" fillId="7" borderId="7" xfId="0" applyNumberFormat="1" applyFont="1" applyFill="1" applyBorder="1" applyAlignment="1">
      <alignment/>
    </xf>
    <xf numFmtId="3" fontId="0" fillId="5" borderId="8" xfId="0" applyNumberFormat="1" applyFill="1" applyBorder="1" applyAlignment="1">
      <alignment/>
    </xf>
    <xf numFmtId="0" fontId="0" fillId="8" borderId="9" xfId="0" applyFill="1" applyBorder="1" applyAlignment="1">
      <alignment/>
    </xf>
    <xf numFmtId="165" fontId="0" fillId="8" borderId="9" xfId="0" applyNumberFormat="1" applyFill="1" applyBorder="1" applyAlignment="1">
      <alignment/>
    </xf>
    <xf numFmtId="0" fontId="3" fillId="0" borderId="3" xfId="0" applyFont="1" applyFill="1" applyBorder="1" applyAlignment="1">
      <alignment/>
    </xf>
    <xf numFmtId="3" fontId="0" fillId="8" borderId="10" xfId="0" applyNumberFormat="1" applyFill="1" applyBorder="1" applyAlignment="1">
      <alignment wrapText="1"/>
    </xf>
    <xf numFmtId="3" fontId="3" fillId="8" borderId="11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8" borderId="10" xfId="0" applyNumberForma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3" fontId="0" fillId="6" borderId="7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4" borderId="8" xfId="0" applyFill="1" applyBorder="1" applyAlignment="1">
      <alignment/>
    </xf>
    <xf numFmtId="165" fontId="0" fillId="8" borderId="11" xfId="0" applyNumberFormat="1" applyFill="1" applyBorder="1" applyAlignment="1">
      <alignment/>
    </xf>
    <xf numFmtId="0" fontId="0" fillId="3" borderId="8" xfId="0" applyFill="1" applyBorder="1" applyAlignment="1">
      <alignment/>
    </xf>
    <xf numFmtId="3" fontId="0" fillId="0" borderId="3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" fontId="3" fillId="0" borderId="11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0" fontId="3" fillId="0" borderId="9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3" fillId="0" borderId="13" xfId="0" applyNumberFormat="1" applyFont="1" applyFill="1" applyBorder="1" applyAlignment="1">
      <alignment horizontal="center" wrapText="1"/>
    </xf>
    <xf numFmtId="3" fontId="0" fillId="0" borderId="8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6" borderId="18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0" fillId="6" borderId="7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6" borderId="6" xfId="0" applyFill="1" applyBorder="1" applyAlignment="1">
      <alignment/>
    </xf>
    <xf numFmtId="0" fontId="0" fillId="0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3" xfId="0" applyFill="1" applyBorder="1" applyAlignment="1">
      <alignment/>
    </xf>
    <xf numFmtId="3" fontId="0" fillId="6" borderId="26" xfId="0" applyNumberFormat="1" applyFill="1" applyBorder="1" applyAlignment="1">
      <alignment/>
    </xf>
    <xf numFmtId="0" fontId="0" fillId="3" borderId="22" xfId="0" applyFill="1" applyBorder="1" applyAlignment="1">
      <alignment/>
    </xf>
    <xf numFmtId="0" fontId="0" fillId="4" borderId="27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6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6" borderId="31" xfId="0" applyNumberFormat="1" applyFill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0" fillId="6" borderId="25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3" fillId="8" borderId="13" xfId="0" applyNumberFormat="1" applyFont="1" applyFill="1" applyBorder="1" applyAlignment="1">
      <alignment horizontal="center" wrapText="1"/>
    </xf>
    <xf numFmtId="165" fontId="0" fillId="8" borderId="16" xfId="0" applyNumberFormat="1" applyFill="1" applyBorder="1" applyAlignment="1">
      <alignment/>
    </xf>
    <xf numFmtId="165" fontId="3" fillId="7" borderId="18" xfId="0" applyNumberFormat="1" applyFont="1" applyFill="1" applyBorder="1" applyAlignment="1">
      <alignment/>
    </xf>
    <xf numFmtId="165" fontId="0" fillId="8" borderId="13" xfId="0" applyNumberFormat="1" applyFill="1" applyBorder="1" applyAlignment="1">
      <alignment/>
    </xf>
    <xf numFmtId="0" fontId="3" fillId="0" borderId="0" xfId="0" applyFont="1" applyFill="1" applyBorder="1" applyAlignment="1">
      <alignment horizontal="centerContinuous" wrapText="1"/>
    </xf>
    <xf numFmtId="0" fontId="0" fillId="0" borderId="0" xfId="0" applyFill="1" applyBorder="1" applyAlignment="1">
      <alignment horizontal="centerContinuous" wrapText="1"/>
    </xf>
    <xf numFmtId="3" fontId="0" fillId="0" borderId="0" xfId="0" applyNumberFormat="1" applyFill="1" applyBorder="1" applyAlignment="1">
      <alignment horizontal="centerContinuous" wrapText="1"/>
    </xf>
    <xf numFmtId="3" fontId="0" fillId="0" borderId="1" xfId="0" applyNumberFormat="1" applyFill="1" applyBorder="1" applyAlignment="1">
      <alignment horizontal="centerContinuous" wrapText="1"/>
    </xf>
    <xf numFmtId="0" fontId="3" fillId="0" borderId="0" xfId="0" applyFont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5" xfId="0" applyNumberFormat="1" applyFill="1" applyBorder="1" applyAlignment="1">
      <alignment vertical="center" wrapText="1"/>
    </xf>
    <xf numFmtId="1" fontId="0" fillId="0" borderId="5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1" fontId="0" fillId="0" borderId="15" xfId="0" applyNumberFormat="1" applyFill="1" applyBorder="1" applyAlignment="1">
      <alignment vertical="center" wrapText="1"/>
    </xf>
    <xf numFmtId="1" fontId="0" fillId="0" borderId="8" xfId="0" applyNumberFormat="1" applyFill="1" applyBorder="1" applyAlignment="1">
      <alignment vertical="center" wrapText="1"/>
    </xf>
    <xf numFmtId="1" fontId="0" fillId="0" borderId="34" xfId="0" applyNumberFormat="1" applyFill="1" applyBorder="1" applyAlignment="1">
      <alignment vertical="center" wrapText="1"/>
    </xf>
    <xf numFmtId="3" fontId="0" fillId="0" borderId="9" xfId="0" applyNumberFormat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3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tabSelected="1" workbookViewId="0" topLeftCell="D111">
      <selection activeCell="E161" sqref="E161"/>
    </sheetView>
  </sheetViews>
  <sheetFormatPr defaultColWidth="9.140625" defaultRowHeight="12.75"/>
  <cols>
    <col min="1" max="1" width="0" style="4" hidden="1" customWidth="1"/>
    <col min="2" max="2" width="6.28125" style="4" hidden="1" customWidth="1"/>
    <col min="3" max="3" width="14.00390625" style="4" customWidth="1"/>
    <col min="4" max="4" width="24.00390625" style="5" customWidth="1"/>
    <col min="5" max="5" width="19.7109375" style="5" customWidth="1"/>
    <col min="6" max="6" width="12.00390625" style="5" customWidth="1"/>
    <col min="7" max="7" width="7.28125" style="5" customWidth="1"/>
    <col min="8" max="8" width="9.28125" style="6" customWidth="1"/>
    <col min="9" max="9" width="10.140625" style="6" customWidth="1"/>
    <col min="10" max="10" width="9.140625" style="6" customWidth="1"/>
    <col min="11" max="11" width="10.00390625" style="6" customWidth="1"/>
    <col min="12" max="14" width="9.140625" style="6" customWidth="1"/>
    <col min="15" max="15" width="11.28125" style="5" customWidth="1"/>
    <col min="16" max="16" width="10.8515625" style="5" customWidth="1"/>
    <col min="17" max="18" width="18.421875" style="5" customWidth="1"/>
    <col min="19" max="19" width="15.57421875" style="5" customWidth="1"/>
    <col min="20" max="20" width="15.57421875" style="4" customWidth="1"/>
    <col min="21" max="16384" width="9.140625" style="4" customWidth="1"/>
  </cols>
  <sheetData>
    <row r="1" spans="1:19" s="61" customFormat="1" ht="63.75">
      <c r="A1" s="1"/>
      <c r="B1" s="1"/>
      <c r="C1" s="1" t="s">
        <v>52</v>
      </c>
      <c r="D1" s="2" t="s">
        <v>0</v>
      </c>
      <c r="E1" s="2" t="s">
        <v>1</v>
      </c>
      <c r="F1" s="2" t="s">
        <v>2</v>
      </c>
      <c r="G1" s="2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2" t="s">
        <v>11</v>
      </c>
      <c r="P1" s="2" t="s">
        <v>64</v>
      </c>
      <c r="Q1" s="2" t="s">
        <v>63</v>
      </c>
      <c r="R1" s="2" t="s">
        <v>62</v>
      </c>
      <c r="S1" s="2" t="s">
        <v>12</v>
      </c>
    </row>
    <row r="2" spans="1:19" s="1" customFormat="1" ht="12.75">
      <c r="A2" s="4">
        <v>33</v>
      </c>
      <c r="B2" s="4">
        <v>2</v>
      </c>
      <c r="C2" s="5" t="s">
        <v>53</v>
      </c>
      <c r="D2" s="5" t="s">
        <v>13</v>
      </c>
      <c r="E2" s="5" t="s">
        <v>14</v>
      </c>
      <c r="F2" s="54">
        <v>1984</v>
      </c>
      <c r="G2" s="54">
        <v>2</v>
      </c>
      <c r="H2" s="57">
        <v>14.795210759999998</v>
      </c>
      <c r="I2" s="57">
        <v>158.38509316770185</v>
      </c>
      <c r="J2" s="57">
        <v>149.66068606488795</v>
      </c>
      <c r="K2" s="57">
        <v>79.19254658385093</v>
      </c>
      <c r="L2" s="57">
        <v>74.83034303244398</v>
      </c>
      <c r="M2" s="57">
        <v>34.7</v>
      </c>
      <c r="N2" s="57">
        <v>290</v>
      </c>
      <c r="O2" s="54">
        <v>190</v>
      </c>
      <c r="P2" s="54" t="s">
        <v>15</v>
      </c>
      <c r="Q2" s="54">
        <v>3</v>
      </c>
      <c r="R2" s="54" t="s">
        <v>16</v>
      </c>
      <c r="S2" s="54">
        <v>5840</v>
      </c>
    </row>
    <row r="3" spans="1:19" s="7" customFormat="1" ht="12.75">
      <c r="A3" s="7">
        <v>32</v>
      </c>
      <c r="B3" s="7">
        <v>1</v>
      </c>
      <c r="C3" s="8" t="s">
        <v>54</v>
      </c>
      <c r="D3" s="8" t="s">
        <v>13</v>
      </c>
      <c r="E3" s="8" t="s">
        <v>14</v>
      </c>
      <c r="F3" s="49">
        <v>1984</v>
      </c>
      <c r="G3" s="49">
        <v>1</v>
      </c>
      <c r="H3" s="58">
        <v>11.768917649999999</v>
      </c>
      <c r="I3" s="58">
        <v>163.9751552795031</v>
      </c>
      <c r="J3" s="58">
        <v>152.3092387827835</v>
      </c>
      <c r="K3" s="58">
        <v>109.31677018633539</v>
      </c>
      <c r="L3" s="58">
        <v>101.53949252185565</v>
      </c>
      <c r="M3" s="58">
        <v>35.3</v>
      </c>
      <c r="N3" s="58">
        <v>300</v>
      </c>
      <c r="O3" s="49">
        <v>50</v>
      </c>
      <c r="P3" s="49" t="s">
        <v>17</v>
      </c>
      <c r="Q3" s="49">
        <v>2</v>
      </c>
      <c r="R3" s="49" t="s">
        <v>16</v>
      </c>
      <c r="S3" s="49">
        <v>6080</v>
      </c>
    </row>
    <row r="4" spans="1:19" s="7" customFormat="1" ht="12.75">
      <c r="A4" s="7">
        <v>34</v>
      </c>
      <c r="B4" s="7">
        <v>3</v>
      </c>
      <c r="C4" s="8" t="s">
        <v>54</v>
      </c>
      <c r="D4" s="8" t="s">
        <v>13</v>
      </c>
      <c r="E4" s="8" t="s">
        <v>14</v>
      </c>
      <c r="F4" s="49">
        <v>1984</v>
      </c>
      <c r="G4" s="49">
        <v>3</v>
      </c>
      <c r="H4" s="58">
        <v>39.11764057</v>
      </c>
      <c r="I4" s="58">
        <v>400</v>
      </c>
      <c r="J4" s="58">
        <v>544.209164324276</v>
      </c>
      <c r="K4" s="58">
        <v>352.94117647058823</v>
      </c>
      <c r="L4" s="58">
        <v>480.1845567567142</v>
      </c>
      <c r="M4" s="58">
        <v>24.1</v>
      </c>
      <c r="N4" s="58">
        <v>324</v>
      </c>
      <c r="O4" s="49">
        <v>39</v>
      </c>
      <c r="P4" s="49" t="s">
        <v>17</v>
      </c>
      <c r="Q4" s="49">
        <v>2</v>
      </c>
      <c r="R4" s="49" t="s">
        <v>16</v>
      </c>
      <c r="S4" s="49">
        <v>6560</v>
      </c>
    </row>
    <row r="5" spans="1:19" s="7" customFormat="1" ht="12.75">
      <c r="A5" s="7">
        <v>38</v>
      </c>
      <c r="B5" s="7">
        <v>7</v>
      </c>
      <c r="C5" s="8" t="s">
        <v>54</v>
      </c>
      <c r="D5" s="8" t="s">
        <v>13</v>
      </c>
      <c r="E5" s="8" t="s">
        <v>14</v>
      </c>
      <c r="F5" s="49">
        <v>2001</v>
      </c>
      <c r="G5" s="49">
        <v>3</v>
      </c>
      <c r="H5" s="58">
        <v>16.48</v>
      </c>
      <c r="I5" s="58">
        <v>690.69</v>
      </c>
      <c r="J5" s="58">
        <v>950.2985264571074</v>
      </c>
      <c r="K5" s="58">
        <v>95.68901785714286</v>
      </c>
      <c r="L5" s="58">
        <v>131.65549330057001</v>
      </c>
      <c r="M5" s="58">
        <v>23.836363689600002</v>
      </c>
      <c r="N5" s="58">
        <v>285.00001204800003</v>
      </c>
      <c r="O5" s="49">
        <v>41</v>
      </c>
      <c r="P5" s="49" t="s">
        <v>18</v>
      </c>
      <c r="Q5" s="49" t="s">
        <v>18</v>
      </c>
      <c r="R5" s="49" t="s">
        <v>19</v>
      </c>
      <c r="S5" s="49">
        <v>6560</v>
      </c>
    </row>
    <row r="6" spans="1:19" s="7" customFormat="1" ht="12.75">
      <c r="A6" s="7">
        <v>35</v>
      </c>
      <c r="B6" s="7">
        <v>4</v>
      </c>
      <c r="C6" s="8" t="s">
        <v>54</v>
      </c>
      <c r="D6" s="8" t="s">
        <v>13</v>
      </c>
      <c r="E6" s="8" t="s">
        <v>14</v>
      </c>
      <c r="F6" s="49">
        <v>1985</v>
      </c>
      <c r="G6" s="49">
        <v>3</v>
      </c>
      <c r="H6" s="58">
        <v>6.61301087</v>
      </c>
      <c r="I6" s="58">
        <v>437.2670807453416</v>
      </c>
      <c r="J6" s="58">
        <v>560.0537634408602</v>
      </c>
      <c r="K6" s="58">
        <v>29.81366459627329</v>
      </c>
      <c r="L6" s="58">
        <v>38.18548387096774</v>
      </c>
      <c r="M6" s="58">
        <v>25.6</v>
      </c>
      <c r="N6" s="58">
        <v>360</v>
      </c>
      <c r="O6" s="49">
        <v>50</v>
      </c>
      <c r="P6" s="49" t="s">
        <v>17</v>
      </c>
      <c r="Q6" s="49">
        <v>2</v>
      </c>
      <c r="R6" s="49" t="s">
        <v>16</v>
      </c>
      <c r="S6" s="49">
        <v>6560</v>
      </c>
    </row>
    <row r="7" spans="1:19" s="7" customFormat="1" ht="12.75">
      <c r="A7" s="7">
        <v>36</v>
      </c>
      <c r="B7" s="7">
        <v>5</v>
      </c>
      <c r="C7" s="8" t="s">
        <v>54</v>
      </c>
      <c r="D7" s="8" t="s">
        <v>13</v>
      </c>
      <c r="E7" s="8" t="s">
        <v>14</v>
      </c>
      <c r="F7" s="49">
        <v>1985</v>
      </c>
      <c r="G7" s="49">
        <v>4</v>
      </c>
      <c r="H7" s="58">
        <v>13.562276529999998</v>
      </c>
      <c r="I7" s="58">
        <v>423.60248447204964</v>
      </c>
      <c r="J7" s="58">
        <v>767.3664825046039</v>
      </c>
      <c r="K7" s="58">
        <v>70.60041407867493</v>
      </c>
      <c r="L7" s="58">
        <v>127.89441375076731</v>
      </c>
      <c r="M7" s="58">
        <v>18.1</v>
      </c>
      <c r="N7" s="58">
        <v>240</v>
      </c>
      <c r="O7" s="49">
        <v>50</v>
      </c>
      <c r="P7" s="49" t="s">
        <v>17</v>
      </c>
      <c r="Q7" s="49">
        <v>2</v>
      </c>
      <c r="R7" s="49" t="s">
        <v>16</v>
      </c>
      <c r="S7" s="49">
        <v>6680</v>
      </c>
    </row>
    <row r="8" spans="1:19" s="7" customFormat="1" ht="12.75">
      <c r="A8" s="7">
        <v>37</v>
      </c>
      <c r="B8" s="7">
        <v>6</v>
      </c>
      <c r="C8" s="8" t="s">
        <v>54</v>
      </c>
      <c r="D8" s="8" t="s">
        <v>13</v>
      </c>
      <c r="E8" s="8" t="s">
        <v>14</v>
      </c>
      <c r="F8" s="49">
        <v>1985</v>
      </c>
      <c r="G8" s="49">
        <v>5</v>
      </c>
      <c r="H8" s="58">
        <v>25.21910925</v>
      </c>
      <c r="I8" s="58">
        <v>491.9254658385093</v>
      </c>
      <c r="J8" s="58">
        <v>701.2847124824683</v>
      </c>
      <c r="K8" s="58">
        <v>224.8802129547471</v>
      </c>
      <c r="L8" s="58">
        <v>320.58729713484263</v>
      </c>
      <c r="M8" s="58">
        <v>23</v>
      </c>
      <c r="N8" s="58">
        <v>240</v>
      </c>
      <c r="O8" s="49">
        <v>40</v>
      </c>
      <c r="P8" s="49" t="s">
        <v>17</v>
      </c>
      <c r="Q8" s="49">
        <v>1</v>
      </c>
      <c r="R8" s="49" t="s">
        <v>16</v>
      </c>
      <c r="S8" s="49">
        <v>6720</v>
      </c>
    </row>
    <row r="9" spans="1:19" s="7" customFormat="1" ht="12.75">
      <c r="A9" s="7">
        <v>39</v>
      </c>
      <c r="B9" s="7">
        <v>8</v>
      </c>
      <c r="C9" s="8" t="s">
        <v>54</v>
      </c>
      <c r="D9" s="8" t="s">
        <v>13</v>
      </c>
      <c r="E9" s="8" t="s">
        <v>14</v>
      </c>
      <c r="F9" s="49">
        <v>2001</v>
      </c>
      <c r="G9" s="49">
        <v>6</v>
      </c>
      <c r="H9" s="58">
        <v>29.99</v>
      </c>
      <c r="I9" s="58">
        <v>1555.18</v>
      </c>
      <c r="J9" s="58">
        <v>1727.857459963329</v>
      </c>
      <c r="K9" s="58">
        <v>230.89099740452355</v>
      </c>
      <c r="L9" s="58">
        <v>256.5276895946319</v>
      </c>
      <c r="M9" s="58">
        <v>29.5181843616</v>
      </c>
      <c r="N9" s="58">
        <v>307.999994832</v>
      </c>
      <c r="O9" s="49">
        <v>45</v>
      </c>
      <c r="P9" s="49" t="s">
        <v>18</v>
      </c>
      <c r="Q9" s="49" t="s">
        <v>18</v>
      </c>
      <c r="R9" s="49" t="s">
        <v>19</v>
      </c>
      <c r="S9" s="49">
        <v>6900</v>
      </c>
    </row>
    <row r="10" spans="1:19" s="10" customFormat="1" ht="12.75">
      <c r="A10" s="10">
        <v>42</v>
      </c>
      <c r="B10" s="10">
        <v>11</v>
      </c>
      <c r="C10" s="11" t="s">
        <v>56</v>
      </c>
      <c r="D10" s="11" t="s">
        <v>20</v>
      </c>
      <c r="E10" s="11" t="s">
        <v>20</v>
      </c>
      <c r="F10" s="51">
        <v>1984</v>
      </c>
      <c r="G10" s="51">
        <v>4</v>
      </c>
      <c r="H10" s="59">
        <v>8.29428482</v>
      </c>
      <c r="I10" s="59">
        <v>996.8944099378881</v>
      </c>
      <c r="J10" s="59">
        <v>923.3552032075816</v>
      </c>
      <c r="K10" s="59">
        <v>84.24459802292012</v>
      </c>
      <c r="L10" s="59">
        <v>78.03001717247169</v>
      </c>
      <c r="M10" s="59">
        <v>35.4</v>
      </c>
      <c r="N10" s="59">
        <v>273</v>
      </c>
      <c r="O10" s="51" t="s">
        <v>18</v>
      </c>
      <c r="P10" s="51" t="s">
        <v>17</v>
      </c>
      <c r="Q10" s="51">
        <v>1</v>
      </c>
      <c r="R10" s="51" t="s">
        <v>16</v>
      </c>
      <c r="S10" s="51">
        <v>1550</v>
      </c>
    </row>
    <row r="11" spans="1:19" s="10" customFormat="1" ht="12.75">
      <c r="A11" s="10">
        <v>43</v>
      </c>
      <c r="B11" s="10">
        <v>12</v>
      </c>
      <c r="C11" s="11" t="s">
        <v>56</v>
      </c>
      <c r="D11" s="11" t="s">
        <v>20</v>
      </c>
      <c r="E11" s="11" t="s">
        <v>20</v>
      </c>
      <c r="F11" s="51">
        <v>1984</v>
      </c>
      <c r="G11" s="51">
        <v>5</v>
      </c>
      <c r="H11" s="59">
        <v>16.58856964</v>
      </c>
      <c r="I11" s="59">
        <v>1007.4534161490683</v>
      </c>
      <c r="J11" s="59">
        <v>1183.978109222646</v>
      </c>
      <c r="K11" s="59">
        <v>117.14574606384515</v>
      </c>
      <c r="L11" s="59">
        <v>137.67187316542396</v>
      </c>
      <c r="M11" s="59">
        <v>27.9</v>
      </c>
      <c r="N11" s="59">
        <v>166</v>
      </c>
      <c r="O11" s="51" t="s">
        <v>18</v>
      </c>
      <c r="P11" s="51" t="s">
        <v>17</v>
      </c>
      <c r="Q11" s="51">
        <v>1</v>
      </c>
      <c r="R11" s="51" t="s">
        <v>16</v>
      </c>
      <c r="S11" s="51">
        <v>1550</v>
      </c>
    </row>
    <row r="12" spans="1:19" s="10" customFormat="1" ht="12.75">
      <c r="A12" s="10">
        <v>52</v>
      </c>
      <c r="B12" s="10">
        <v>21</v>
      </c>
      <c r="C12" s="11" t="s">
        <v>56</v>
      </c>
      <c r="D12" s="11" t="s">
        <v>20</v>
      </c>
      <c r="E12" s="11" t="s">
        <v>20</v>
      </c>
      <c r="F12" s="51">
        <v>1996</v>
      </c>
      <c r="G12" s="51">
        <v>2</v>
      </c>
      <c r="H12" s="59">
        <v>23.87</v>
      </c>
      <c r="I12" s="59">
        <v>584</v>
      </c>
      <c r="J12" s="59">
        <v>564.9760522726551</v>
      </c>
      <c r="K12" s="59">
        <v>383.25</v>
      </c>
      <c r="L12" s="59">
        <v>370.76553430392994</v>
      </c>
      <c r="M12" s="59">
        <v>33.9</v>
      </c>
      <c r="N12" s="59">
        <v>376</v>
      </c>
      <c r="O12" s="51">
        <v>40</v>
      </c>
      <c r="P12" s="51" t="s">
        <v>18</v>
      </c>
      <c r="Q12" s="51" t="s">
        <v>18</v>
      </c>
      <c r="R12" s="51" t="s">
        <v>19</v>
      </c>
      <c r="S12" s="51">
        <v>2400</v>
      </c>
    </row>
    <row r="13" spans="1:19" s="10" customFormat="1" ht="12.75">
      <c r="A13" s="10">
        <v>48</v>
      </c>
      <c r="B13" s="10">
        <v>17</v>
      </c>
      <c r="C13" s="11" t="s">
        <v>56</v>
      </c>
      <c r="D13" s="11" t="s">
        <v>20</v>
      </c>
      <c r="E13" s="11" t="s">
        <v>20</v>
      </c>
      <c r="F13" s="51">
        <v>1989</v>
      </c>
      <c r="G13" s="51">
        <v>2</v>
      </c>
      <c r="H13" s="59">
        <v>6.09123</v>
      </c>
      <c r="I13" s="59">
        <v>601.971</v>
      </c>
      <c r="J13" s="59">
        <v>507.5079608591093</v>
      </c>
      <c r="K13" s="59">
        <v>51.01449152542373</v>
      </c>
      <c r="L13" s="59">
        <v>43.009149225348246</v>
      </c>
      <c r="M13" s="59">
        <v>38.9</v>
      </c>
      <c r="N13" s="59">
        <v>344</v>
      </c>
      <c r="O13" s="51">
        <v>45</v>
      </c>
      <c r="P13" s="51" t="s">
        <v>18</v>
      </c>
      <c r="Q13" s="51" t="s">
        <v>21</v>
      </c>
      <c r="R13" s="51" t="s">
        <v>16</v>
      </c>
      <c r="S13" s="51">
        <v>2400</v>
      </c>
    </row>
    <row r="14" spans="1:19" s="10" customFormat="1" ht="12.75">
      <c r="A14" s="10">
        <v>60</v>
      </c>
      <c r="B14" s="10">
        <v>29</v>
      </c>
      <c r="C14" s="11" t="s">
        <v>56</v>
      </c>
      <c r="D14" s="11" t="s">
        <v>20</v>
      </c>
      <c r="E14" s="11" t="s">
        <v>20</v>
      </c>
      <c r="F14" s="51">
        <v>2004</v>
      </c>
      <c r="G14" s="51">
        <v>2</v>
      </c>
      <c r="H14" s="59">
        <v>3.77</v>
      </c>
      <c r="I14" s="59">
        <v>740.34</v>
      </c>
      <c r="J14" s="59">
        <v>754.3959387697973</v>
      </c>
      <c r="K14" s="59">
        <v>30.8475</v>
      </c>
      <c r="L14" s="59">
        <v>31.43316411540822</v>
      </c>
      <c r="M14" s="59">
        <v>32.184648</v>
      </c>
      <c r="N14" s="59">
        <v>420.992256</v>
      </c>
      <c r="O14" s="51">
        <v>55</v>
      </c>
      <c r="P14" s="51" t="s">
        <v>18</v>
      </c>
      <c r="Q14" s="51" t="s">
        <v>18</v>
      </c>
      <c r="R14" s="51" t="s">
        <v>19</v>
      </c>
      <c r="S14" s="51">
        <v>2400</v>
      </c>
    </row>
    <row r="15" spans="1:19" s="10" customFormat="1" ht="12.75">
      <c r="A15" s="10">
        <v>45</v>
      </c>
      <c r="B15" s="10">
        <v>14</v>
      </c>
      <c r="C15" s="11" t="s">
        <v>56</v>
      </c>
      <c r="D15" s="11" t="s">
        <v>20</v>
      </c>
      <c r="E15" s="11" t="s">
        <v>20</v>
      </c>
      <c r="F15" s="51">
        <v>1985</v>
      </c>
      <c r="G15" s="51">
        <v>2</v>
      </c>
      <c r="H15" s="59">
        <v>34.29798858</v>
      </c>
      <c r="I15" s="59">
        <v>1504.9689440993789</v>
      </c>
      <c r="J15" s="59">
        <v>1633.967813145339</v>
      </c>
      <c r="K15" s="59">
        <v>242.41110508983283</v>
      </c>
      <c r="L15" s="59">
        <v>263.18944641267205</v>
      </c>
      <c r="M15" s="59">
        <v>30.2</v>
      </c>
      <c r="N15" s="59">
        <v>340</v>
      </c>
      <c r="O15" s="51" t="s">
        <v>18</v>
      </c>
      <c r="P15" s="51" t="s">
        <v>17</v>
      </c>
      <c r="Q15" s="51">
        <v>1</v>
      </c>
      <c r="R15" s="51" t="s">
        <v>16</v>
      </c>
      <c r="S15" s="51">
        <v>2400</v>
      </c>
    </row>
    <row r="16" spans="1:19" s="13" customFormat="1" ht="12.75">
      <c r="A16" s="13">
        <v>49</v>
      </c>
      <c r="B16" s="13">
        <v>18</v>
      </c>
      <c r="C16" s="14" t="s">
        <v>55</v>
      </c>
      <c r="D16" s="14" t="s">
        <v>20</v>
      </c>
      <c r="E16" s="14" t="s">
        <v>20</v>
      </c>
      <c r="F16" s="56">
        <v>1989</v>
      </c>
      <c r="G16" s="56">
        <v>3</v>
      </c>
      <c r="H16" s="60">
        <v>27.3907</v>
      </c>
      <c r="I16" s="60">
        <v>2567.74</v>
      </c>
      <c r="J16" s="60">
        <v>2282.136258996998</v>
      </c>
      <c r="K16" s="60">
        <v>157.20857142857142</v>
      </c>
      <c r="L16" s="60">
        <v>139.72262810185703</v>
      </c>
      <c r="M16" s="60">
        <v>36.9</v>
      </c>
      <c r="N16" s="60">
        <v>207</v>
      </c>
      <c r="O16" s="56">
        <v>41</v>
      </c>
      <c r="P16" s="56" t="s">
        <v>18</v>
      </c>
      <c r="Q16" s="56" t="s">
        <v>21</v>
      </c>
      <c r="R16" s="56" t="s">
        <v>16</v>
      </c>
      <c r="S16" s="56">
        <v>3450</v>
      </c>
    </row>
    <row r="17" spans="1:19" s="13" customFormat="1" ht="12.75">
      <c r="A17" s="13">
        <v>41</v>
      </c>
      <c r="B17" s="13">
        <v>10</v>
      </c>
      <c r="C17" s="14" t="s">
        <v>55</v>
      </c>
      <c r="D17" s="14" t="s">
        <v>20</v>
      </c>
      <c r="E17" s="14" t="s">
        <v>20</v>
      </c>
      <c r="F17" s="56">
        <v>1984</v>
      </c>
      <c r="G17" s="56">
        <v>3</v>
      </c>
      <c r="H17" s="60">
        <v>82.83076327</v>
      </c>
      <c r="I17" s="60">
        <v>2524.223602484472</v>
      </c>
      <c r="J17" s="60">
        <v>3183.298593879239</v>
      </c>
      <c r="K17" s="60">
        <v>702.9483449956757</v>
      </c>
      <c r="L17" s="60">
        <v>886.4882160170033</v>
      </c>
      <c r="M17" s="60">
        <v>26</v>
      </c>
      <c r="N17" s="60">
        <v>330</v>
      </c>
      <c r="O17" s="56">
        <v>50</v>
      </c>
      <c r="P17" s="56" t="s">
        <v>17</v>
      </c>
      <c r="Q17" s="56">
        <v>2</v>
      </c>
      <c r="R17" s="56" t="s">
        <v>19</v>
      </c>
      <c r="S17" s="56">
        <v>3450</v>
      </c>
    </row>
    <row r="18" spans="1:19" s="13" customFormat="1" ht="12.75">
      <c r="A18" s="13">
        <v>46</v>
      </c>
      <c r="B18" s="13">
        <v>15</v>
      </c>
      <c r="C18" s="14" t="s">
        <v>55</v>
      </c>
      <c r="D18" s="14" t="s">
        <v>20</v>
      </c>
      <c r="E18" s="14" t="s">
        <v>20</v>
      </c>
      <c r="F18" s="56">
        <v>1985</v>
      </c>
      <c r="G18" s="56">
        <v>3</v>
      </c>
      <c r="H18" s="60">
        <v>93.70300147999998</v>
      </c>
      <c r="I18" s="60">
        <v>2383.2298136645963</v>
      </c>
      <c r="J18" s="60">
        <v>3601.0495020068383</v>
      </c>
      <c r="K18" s="60">
        <v>428.563255966002</v>
      </c>
      <c r="L18" s="60">
        <v>647.5571472907034</v>
      </c>
      <c r="M18" s="60">
        <v>21.7</v>
      </c>
      <c r="N18" s="60">
        <v>322</v>
      </c>
      <c r="O18" s="56">
        <v>50</v>
      </c>
      <c r="P18" s="56" t="s">
        <v>17</v>
      </c>
      <c r="Q18" s="56">
        <v>2</v>
      </c>
      <c r="R18" s="56" t="s">
        <v>16</v>
      </c>
      <c r="S18" s="56">
        <v>3450</v>
      </c>
    </row>
    <row r="19" spans="1:19" ht="12.75">
      <c r="A19" s="4">
        <v>50</v>
      </c>
      <c r="B19" s="4">
        <v>19</v>
      </c>
      <c r="C19" s="5" t="s">
        <v>53</v>
      </c>
      <c r="D19" s="5" t="s">
        <v>20</v>
      </c>
      <c r="E19" s="5" t="s">
        <v>20</v>
      </c>
      <c r="F19" s="54">
        <v>1989</v>
      </c>
      <c r="G19" s="54">
        <v>7</v>
      </c>
      <c r="H19" s="57">
        <v>42.7226</v>
      </c>
      <c r="I19" s="57">
        <v>3386.36</v>
      </c>
      <c r="J19" s="57">
        <v>3051.04513765804</v>
      </c>
      <c r="K19" s="57">
        <v>318.4664576802508</v>
      </c>
      <c r="L19" s="57">
        <v>286.9321446073392</v>
      </c>
      <c r="M19" s="57">
        <v>36.4</v>
      </c>
      <c r="N19" s="57">
        <v>329</v>
      </c>
      <c r="O19" s="54">
        <v>30</v>
      </c>
      <c r="P19" s="54" t="s">
        <v>18</v>
      </c>
      <c r="Q19" s="54" t="s">
        <v>22</v>
      </c>
      <c r="R19" s="54" t="s">
        <v>16</v>
      </c>
      <c r="S19" s="54">
        <v>4030</v>
      </c>
    </row>
    <row r="20" spans="1:19" ht="12.75">
      <c r="A20" s="4">
        <v>54</v>
      </c>
      <c r="B20" s="4">
        <v>23</v>
      </c>
      <c r="C20" s="5" t="s">
        <v>53</v>
      </c>
      <c r="D20" s="5" t="s">
        <v>20</v>
      </c>
      <c r="E20" s="5" t="s">
        <v>20</v>
      </c>
      <c r="F20" s="54">
        <v>1996</v>
      </c>
      <c r="G20" s="54">
        <v>7</v>
      </c>
      <c r="H20" s="57">
        <v>29.1</v>
      </c>
      <c r="I20" s="57">
        <v>3000</v>
      </c>
      <c r="J20" s="57">
        <v>2851.799906498363</v>
      </c>
      <c r="K20" s="57">
        <v>208.33333333333334</v>
      </c>
      <c r="L20" s="57">
        <v>198.04166017349743</v>
      </c>
      <c r="M20" s="57">
        <v>34.5</v>
      </c>
      <c r="N20" s="57">
        <v>328</v>
      </c>
      <c r="O20" s="54">
        <v>50</v>
      </c>
      <c r="P20" s="54" t="s">
        <v>18</v>
      </c>
      <c r="Q20" s="54" t="s">
        <v>18</v>
      </c>
      <c r="R20" s="54" t="s">
        <v>19</v>
      </c>
      <c r="S20" s="54">
        <v>4030</v>
      </c>
    </row>
    <row r="21" spans="1:19" ht="12.75">
      <c r="A21" s="4">
        <v>62</v>
      </c>
      <c r="B21" s="4">
        <v>31</v>
      </c>
      <c r="C21" s="5" t="s">
        <v>53</v>
      </c>
      <c r="D21" s="5" t="s">
        <v>20</v>
      </c>
      <c r="E21" s="5" t="s">
        <v>20</v>
      </c>
      <c r="F21" s="54">
        <v>2004</v>
      </c>
      <c r="G21" s="54">
        <v>7</v>
      </c>
      <c r="H21" s="57">
        <v>28.16</v>
      </c>
      <c r="I21" s="57">
        <v>3280.84</v>
      </c>
      <c r="J21" s="57">
        <v>3518.8947183213136</v>
      </c>
      <c r="K21" s="57">
        <v>161.1640701754386</v>
      </c>
      <c r="L21" s="57">
        <v>172.85798616315225</v>
      </c>
      <c r="M21" s="57">
        <v>30.577056000000002</v>
      </c>
      <c r="N21" s="57">
        <v>299.996352</v>
      </c>
      <c r="O21" s="54">
        <v>75</v>
      </c>
      <c r="P21" s="54" t="s">
        <v>18</v>
      </c>
      <c r="Q21" s="54" t="s">
        <v>18</v>
      </c>
      <c r="R21" s="54" t="s">
        <v>19</v>
      </c>
      <c r="S21" s="54">
        <v>4030</v>
      </c>
    </row>
    <row r="22" spans="1:19" ht="12.75">
      <c r="A22" s="4">
        <v>58</v>
      </c>
      <c r="B22" s="4">
        <v>27</v>
      </c>
      <c r="C22" s="5" t="s">
        <v>53</v>
      </c>
      <c r="D22" s="5" t="s">
        <v>20</v>
      </c>
      <c r="E22" s="5" t="s">
        <v>20</v>
      </c>
      <c r="F22" s="54">
        <v>1997</v>
      </c>
      <c r="G22" s="54">
        <v>7</v>
      </c>
      <c r="H22" s="57">
        <v>14.88</v>
      </c>
      <c r="I22" s="57">
        <v>3301</v>
      </c>
      <c r="J22" s="57">
        <v>3165.456203232094</v>
      </c>
      <c r="K22" s="57">
        <v>119.83828382838284</v>
      </c>
      <c r="L22" s="57">
        <v>114.91755193251828</v>
      </c>
      <c r="M22" s="57">
        <v>34.2</v>
      </c>
      <c r="N22" s="57">
        <v>328</v>
      </c>
      <c r="O22" s="54">
        <v>102</v>
      </c>
      <c r="P22" s="54" t="s">
        <v>18</v>
      </c>
      <c r="Q22" s="54" t="s">
        <v>18</v>
      </c>
      <c r="R22" s="54" t="s">
        <v>19</v>
      </c>
      <c r="S22" s="54">
        <v>4030</v>
      </c>
    </row>
    <row r="23" spans="1:19" ht="12.75">
      <c r="A23" s="4">
        <v>51</v>
      </c>
      <c r="B23" s="4">
        <v>20</v>
      </c>
      <c r="C23" s="5" t="s">
        <v>53</v>
      </c>
      <c r="D23" s="5" t="s">
        <v>20</v>
      </c>
      <c r="E23" s="5" t="s">
        <v>20</v>
      </c>
      <c r="F23" s="54">
        <v>1989</v>
      </c>
      <c r="G23" s="54">
        <v>8</v>
      </c>
      <c r="H23" s="57">
        <v>49.7501</v>
      </c>
      <c r="I23" s="57">
        <v>2527.81</v>
      </c>
      <c r="J23" s="57">
        <v>3316.0518279569887</v>
      </c>
      <c r="K23" s="57">
        <v>252.781</v>
      </c>
      <c r="L23" s="57">
        <v>331.6051827956989</v>
      </c>
      <c r="M23" s="57">
        <v>25</v>
      </c>
      <c r="N23" s="57">
        <v>318</v>
      </c>
      <c r="O23" s="54">
        <v>30</v>
      </c>
      <c r="P23" s="54" t="s">
        <v>18</v>
      </c>
      <c r="Q23" s="54" t="s">
        <v>18</v>
      </c>
      <c r="R23" s="54" t="s">
        <v>16</v>
      </c>
      <c r="S23" s="54">
        <v>4080</v>
      </c>
    </row>
    <row r="24" spans="1:19" ht="12.75">
      <c r="A24" s="4">
        <v>55</v>
      </c>
      <c r="B24" s="4">
        <v>24</v>
      </c>
      <c r="C24" s="5" t="s">
        <v>53</v>
      </c>
      <c r="D24" s="5" t="s">
        <v>20</v>
      </c>
      <c r="E24" s="5" t="s">
        <v>20</v>
      </c>
      <c r="F24" s="54">
        <v>1996</v>
      </c>
      <c r="G24" s="54">
        <v>8</v>
      </c>
      <c r="H24" s="57">
        <v>59.49</v>
      </c>
      <c r="I24" s="57">
        <v>2430</v>
      </c>
      <c r="J24" s="57">
        <v>2498.2303569622813</v>
      </c>
      <c r="K24" s="57">
        <v>209.48275862068968</v>
      </c>
      <c r="L24" s="57">
        <v>215.36468594502426</v>
      </c>
      <c r="M24" s="57">
        <v>31.9</v>
      </c>
      <c r="N24" s="57">
        <v>328</v>
      </c>
      <c r="O24" s="54">
        <v>50</v>
      </c>
      <c r="P24" s="54" t="s">
        <v>18</v>
      </c>
      <c r="Q24" s="54" t="s">
        <v>18</v>
      </c>
      <c r="R24" s="54" t="s">
        <v>19</v>
      </c>
      <c r="S24" s="54">
        <v>4080</v>
      </c>
    </row>
    <row r="25" spans="1:19" ht="12.75">
      <c r="A25" s="4">
        <v>56</v>
      </c>
      <c r="B25" s="4">
        <v>25</v>
      </c>
      <c r="C25" s="5" t="s">
        <v>53</v>
      </c>
      <c r="D25" s="5" t="s">
        <v>20</v>
      </c>
      <c r="E25" s="5" t="s">
        <v>20</v>
      </c>
      <c r="F25" s="54">
        <v>1996</v>
      </c>
      <c r="G25" s="54">
        <v>9</v>
      </c>
      <c r="H25" s="57">
        <v>33.91</v>
      </c>
      <c r="I25" s="57">
        <v>1143</v>
      </c>
      <c r="J25" s="57">
        <v>2402.9156327543424</v>
      </c>
      <c r="K25" s="57">
        <v>106.55084745762711</v>
      </c>
      <c r="L25" s="57">
        <v>224.00060983303192</v>
      </c>
      <c r="M25" s="57">
        <v>15.6</v>
      </c>
      <c r="N25" s="57">
        <v>350</v>
      </c>
      <c r="O25" s="54">
        <v>45</v>
      </c>
      <c r="P25" s="54" t="s">
        <v>18</v>
      </c>
      <c r="Q25" s="54" t="s">
        <v>18</v>
      </c>
      <c r="R25" s="54" t="s">
        <v>19</v>
      </c>
      <c r="S25" s="54">
        <v>5050</v>
      </c>
    </row>
    <row r="26" spans="1:19" s="7" customFormat="1" ht="12.75">
      <c r="A26" s="7">
        <v>40</v>
      </c>
      <c r="B26" s="7">
        <v>9</v>
      </c>
      <c r="C26" s="8" t="s">
        <v>54</v>
      </c>
      <c r="D26" s="8" t="s">
        <v>20</v>
      </c>
      <c r="E26" s="8" t="s">
        <v>20</v>
      </c>
      <c r="F26" s="49">
        <v>1984</v>
      </c>
      <c r="G26" s="49">
        <v>1</v>
      </c>
      <c r="H26" s="58">
        <v>55.81829514</v>
      </c>
      <c r="I26" s="58">
        <v>1561.4906832298136</v>
      </c>
      <c r="J26" s="58">
        <v>2426.497477449931</v>
      </c>
      <c r="K26" s="58">
        <v>365.0237960796967</v>
      </c>
      <c r="L26" s="58">
        <v>567.2331765467371</v>
      </c>
      <c r="M26" s="58">
        <v>21.1</v>
      </c>
      <c r="N26" s="58">
        <v>355</v>
      </c>
      <c r="O26" s="49">
        <v>27</v>
      </c>
      <c r="P26" s="49" t="s">
        <v>17</v>
      </c>
      <c r="Q26" s="49">
        <v>1</v>
      </c>
      <c r="R26" s="49" t="s">
        <v>19</v>
      </c>
      <c r="S26" s="49">
        <v>5200</v>
      </c>
    </row>
    <row r="27" spans="1:19" s="7" customFormat="1" ht="12.75">
      <c r="A27" s="7">
        <v>44</v>
      </c>
      <c r="B27" s="7">
        <v>13</v>
      </c>
      <c r="C27" s="8" t="s">
        <v>54</v>
      </c>
      <c r="D27" s="8" t="s">
        <v>20</v>
      </c>
      <c r="E27" s="8" t="s">
        <v>20</v>
      </c>
      <c r="F27" s="49">
        <v>1985</v>
      </c>
      <c r="G27" s="49">
        <v>1</v>
      </c>
      <c r="H27" s="58">
        <v>25.21910925</v>
      </c>
      <c r="I27" s="58">
        <v>612.4223602484471</v>
      </c>
      <c r="J27" s="58">
        <v>933.9754938734683</v>
      </c>
      <c r="K27" s="58">
        <v>150.75011944577162</v>
      </c>
      <c r="L27" s="58">
        <v>229.90166003039218</v>
      </c>
      <c r="M27" s="58">
        <v>21.5</v>
      </c>
      <c r="N27" s="58">
        <v>360</v>
      </c>
      <c r="O27" s="49">
        <v>29</v>
      </c>
      <c r="P27" s="49" t="s">
        <v>17</v>
      </c>
      <c r="Q27" s="49">
        <v>1</v>
      </c>
      <c r="R27" s="49" t="s">
        <v>19</v>
      </c>
      <c r="S27" s="49">
        <v>5200</v>
      </c>
    </row>
    <row r="28" spans="1:19" s="7" customFormat="1" ht="12.75">
      <c r="A28" s="7">
        <v>53</v>
      </c>
      <c r="B28" s="7">
        <v>22</v>
      </c>
      <c r="C28" s="8" t="s">
        <v>54</v>
      </c>
      <c r="D28" s="8" t="s">
        <v>20</v>
      </c>
      <c r="E28" s="8" t="s">
        <v>20</v>
      </c>
      <c r="F28" s="49">
        <v>1996</v>
      </c>
      <c r="G28" s="49">
        <v>6</v>
      </c>
      <c r="H28" s="58">
        <v>23.53</v>
      </c>
      <c r="I28" s="58">
        <v>1421</v>
      </c>
      <c r="J28" s="58">
        <v>2080.4771505376343</v>
      </c>
      <c r="K28" s="58">
        <v>142.1</v>
      </c>
      <c r="L28" s="58">
        <v>208.04771505376345</v>
      </c>
      <c r="M28" s="58">
        <v>22.4</v>
      </c>
      <c r="N28" s="58">
        <v>300</v>
      </c>
      <c r="O28" s="49">
        <v>5</v>
      </c>
      <c r="P28" s="49" t="s">
        <v>18</v>
      </c>
      <c r="Q28" s="49" t="s">
        <v>18</v>
      </c>
      <c r="R28" s="49" t="s">
        <v>19</v>
      </c>
      <c r="S28" s="49">
        <v>6000</v>
      </c>
    </row>
    <row r="29" spans="1:19" s="7" customFormat="1" ht="12.75">
      <c r="A29" s="7">
        <v>47</v>
      </c>
      <c r="B29" s="7">
        <v>16</v>
      </c>
      <c r="C29" s="8" t="s">
        <v>54</v>
      </c>
      <c r="D29" s="8" t="s">
        <v>20</v>
      </c>
      <c r="E29" s="8" t="s">
        <v>20</v>
      </c>
      <c r="F29" s="49">
        <v>1985</v>
      </c>
      <c r="G29" s="49">
        <v>6</v>
      </c>
      <c r="H29" s="58">
        <v>119.9308751</v>
      </c>
      <c r="I29" s="58">
        <v>2021.7391304347825</v>
      </c>
      <c r="J29" s="58">
        <v>3993.3734939759033</v>
      </c>
      <c r="K29" s="58">
        <v>564.206268958544</v>
      </c>
      <c r="L29" s="58">
        <v>1114.429812272345</v>
      </c>
      <c r="M29" s="58">
        <v>16.6</v>
      </c>
      <c r="N29" s="58">
        <v>300</v>
      </c>
      <c r="O29" s="49">
        <v>20</v>
      </c>
      <c r="P29" s="49" t="s">
        <v>17</v>
      </c>
      <c r="Q29" s="49">
        <v>1</v>
      </c>
      <c r="R29" s="49" t="s">
        <v>16</v>
      </c>
      <c r="S29" s="49">
        <v>6000</v>
      </c>
    </row>
    <row r="30" spans="1:19" s="7" customFormat="1" ht="12.75">
      <c r="A30" s="7">
        <v>59</v>
      </c>
      <c r="B30" s="7">
        <v>28</v>
      </c>
      <c r="C30" s="8" t="s">
        <v>54</v>
      </c>
      <c r="D30" s="8" t="s">
        <v>20</v>
      </c>
      <c r="E30" s="8" t="s">
        <v>20</v>
      </c>
      <c r="F30" s="49">
        <v>2000</v>
      </c>
      <c r="G30" s="49">
        <v>6</v>
      </c>
      <c r="H30" s="58">
        <v>40.97</v>
      </c>
      <c r="I30" s="58">
        <v>1785.88</v>
      </c>
      <c r="J30" s="58">
        <v>2275.3127705472393</v>
      </c>
      <c r="K30" s="58">
        <v>428.6112</v>
      </c>
      <c r="L30" s="58">
        <v>546.0750649313375</v>
      </c>
      <c r="M30" s="58">
        <v>25.741156800000002</v>
      </c>
      <c r="N30" s="58">
        <v>327.00061680000005</v>
      </c>
      <c r="O30" s="49">
        <v>20</v>
      </c>
      <c r="P30" s="49" t="s">
        <v>18</v>
      </c>
      <c r="Q30" s="49" t="s">
        <v>18</v>
      </c>
      <c r="R30" s="49" t="s">
        <v>19</v>
      </c>
      <c r="S30" s="49">
        <v>6000</v>
      </c>
    </row>
    <row r="31" spans="1:19" s="7" customFormat="1" ht="12.75">
      <c r="A31" s="7">
        <v>61</v>
      </c>
      <c r="B31" s="7">
        <v>30</v>
      </c>
      <c r="C31" s="8" t="s">
        <v>54</v>
      </c>
      <c r="D31" s="8" t="s">
        <v>20</v>
      </c>
      <c r="E31" s="8" t="s">
        <v>20</v>
      </c>
      <c r="F31" s="49">
        <v>2004</v>
      </c>
      <c r="G31" s="49">
        <v>6</v>
      </c>
      <c r="H31" s="58">
        <v>127.59</v>
      </c>
      <c r="I31" s="58">
        <v>2679.35</v>
      </c>
      <c r="J31" s="58">
        <v>6712.645115133181</v>
      </c>
      <c r="K31" s="58">
        <v>687.3115217391305</v>
      </c>
      <c r="L31" s="58">
        <v>1721.9393990993815</v>
      </c>
      <c r="M31" s="58">
        <v>13.090392000000001</v>
      </c>
      <c r="N31" s="58">
        <v>299.996352</v>
      </c>
      <c r="O31" s="49">
        <v>30</v>
      </c>
      <c r="P31" s="49" t="s">
        <v>18</v>
      </c>
      <c r="Q31" s="49" t="s">
        <v>18</v>
      </c>
      <c r="R31" s="49" t="s">
        <v>19</v>
      </c>
      <c r="S31" s="49">
        <v>6000</v>
      </c>
    </row>
    <row r="32" spans="1:19" s="7" customFormat="1" ht="12.75">
      <c r="A32" s="7">
        <v>57</v>
      </c>
      <c r="B32" s="7">
        <v>26</v>
      </c>
      <c r="C32" s="8" t="s">
        <v>54</v>
      </c>
      <c r="D32" s="8" t="s">
        <v>20</v>
      </c>
      <c r="E32" s="8" t="s">
        <v>20</v>
      </c>
      <c r="F32" s="49">
        <v>1997</v>
      </c>
      <c r="G32" s="49">
        <v>6</v>
      </c>
      <c r="H32" s="58">
        <v>37.31</v>
      </c>
      <c r="I32" s="58">
        <v>1213</v>
      </c>
      <c r="J32" s="58">
        <v>2781.90089480412</v>
      </c>
      <c r="K32" s="58">
        <v>102.02803738317756</v>
      </c>
      <c r="L32" s="58">
        <v>233.99166404894467</v>
      </c>
      <c r="M32" s="58">
        <v>14.3</v>
      </c>
      <c r="N32" s="58">
        <v>300</v>
      </c>
      <c r="O32" s="49" t="s">
        <v>18</v>
      </c>
      <c r="P32" s="49" t="s">
        <v>18</v>
      </c>
      <c r="Q32" s="49" t="s">
        <v>18</v>
      </c>
      <c r="R32" s="49" t="s">
        <v>23</v>
      </c>
      <c r="S32" s="49">
        <v>6000</v>
      </c>
    </row>
    <row r="33" spans="1:19" s="7" customFormat="1" ht="12.75">
      <c r="A33" s="7">
        <v>107</v>
      </c>
      <c r="B33" s="7">
        <v>34</v>
      </c>
      <c r="C33" s="8" t="s">
        <v>54</v>
      </c>
      <c r="D33" s="8" t="s">
        <v>24</v>
      </c>
      <c r="E33" s="8" t="s">
        <v>24</v>
      </c>
      <c r="F33" s="49">
        <v>1986</v>
      </c>
      <c r="G33" s="49">
        <v>3</v>
      </c>
      <c r="H33" s="58">
        <v>95.16010557</v>
      </c>
      <c r="I33" s="58">
        <v>1667.0807453416148</v>
      </c>
      <c r="J33" s="58">
        <v>2186.449892473118</v>
      </c>
      <c r="K33" s="58">
        <v>701.9287348806799</v>
      </c>
      <c r="L33" s="58">
        <v>920.6104810413127</v>
      </c>
      <c r="M33" s="58">
        <v>25</v>
      </c>
      <c r="N33" s="58">
        <v>240</v>
      </c>
      <c r="O33" s="49">
        <v>80</v>
      </c>
      <c r="P33" s="49" t="s">
        <v>17</v>
      </c>
      <c r="Q33" s="49">
        <v>2</v>
      </c>
      <c r="R33" s="49" t="s">
        <v>16</v>
      </c>
      <c r="S33" s="49">
        <v>7280</v>
      </c>
    </row>
    <row r="34" spans="1:19" s="7" customFormat="1" ht="12.75">
      <c r="A34" s="7">
        <v>106</v>
      </c>
      <c r="B34" s="7">
        <v>33</v>
      </c>
      <c r="C34" s="8" t="s">
        <v>54</v>
      </c>
      <c r="D34" s="8" t="s">
        <v>24</v>
      </c>
      <c r="E34" s="8" t="s">
        <v>24</v>
      </c>
      <c r="F34" s="49">
        <v>1984</v>
      </c>
      <c r="G34" s="49">
        <v>2</v>
      </c>
      <c r="H34" s="58">
        <v>53.912851329999995</v>
      </c>
      <c r="I34" s="58">
        <v>1234.782608695652</v>
      </c>
      <c r="J34" s="58">
        <v>1499.5109518120269</v>
      </c>
      <c r="K34" s="58">
        <v>542.8785607196401</v>
      </c>
      <c r="L34" s="58">
        <v>659.2677460552877</v>
      </c>
      <c r="M34" s="58">
        <v>27</v>
      </c>
      <c r="N34" s="58">
        <v>316</v>
      </c>
      <c r="O34" s="49">
        <v>100</v>
      </c>
      <c r="P34" s="49" t="s">
        <v>17</v>
      </c>
      <c r="Q34" s="49">
        <v>2</v>
      </c>
      <c r="R34" s="49" t="s">
        <v>16</v>
      </c>
      <c r="S34" s="49">
        <v>7440</v>
      </c>
    </row>
    <row r="35" spans="1:19" s="7" customFormat="1" ht="12.75">
      <c r="A35" s="7">
        <v>108</v>
      </c>
      <c r="B35" s="7">
        <v>35</v>
      </c>
      <c r="C35" s="8" t="s">
        <v>54</v>
      </c>
      <c r="D35" s="8" t="s">
        <v>24</v>
      </c>
      <c r="E35" s="8" t="s">
        <v>24</v>
      </c>
      <c r="F35" s="49">
        <v>1986</v>
      </c>
      <c r="G35" s="49">
        <v>4</v>
      </c>
      <c r="H35" s="58">
        <v>129.45809415</v>
      </c>
      <c r="I35" s="58">
        <v>1441.614906832298</v>
      </c>
      <c r="J35" s="58">
        <v>2375.3033987140007</v>
      </c>
      <c r="K35" s="58">
        <v>765.8579192546583</v>
      </c>
      <c r="L35" s="58">
        <v>1261.8799305668128</v>
      </c>
      <c r="M35" s="58">
        <v>19.9</v>
      </c>
      <c r="N35" s="58">
        <v>232</v>
      </c>
      <c r="O35" s="49">
        <v>70</v>
      </c>
      <c r="P35" s="49" t="s">
        <v>17</v>
      </c>
      <c r="Q35" s="49">
        <v>2</v>
      </c>
      <c r="R35" s="49" t="s">
        <v>16</v>
      </c>
      <c r="S35" s="49">
        <v>7840</v>
      </c>
    </row>
    <row r="36" spans="1:19" s="7" customFormat="1" ht="12.75">
      <c r="A36" s="7">
        <v>105</v>
      </c>
      <c r="B36" s="7">
        <v>32</v>
      </c>
      <c r="C36" s="8" t="s">
        <v>54</v>
      </c>
      <c r="D36" s="8" t="s">
        <v>24</v>
      </c>
      <c r="E36" s="8" t="s">
        <v>24</v>
      </c>
      <c r="F36" s="49">
        <v>1984</v>
      </c>
      <c r="G36" s="49">
        <v>1</v>
      </c>
      <c r="H36" s="58">
        <v>146.38291858</v>
      </c>
      <c r="I36" s="58">
        <v>1843.478260869565</v>
      </c>
      <c r="J36" s="58">
        <v>3339.506920929127</v>
      </c>
      <c r="K36" s="58">
        <v>996.4747356051703</v>
      </c>
      <c r="L36" s="58">
        <v>1805.1388761779062</v>
      </c>
      <c r="M36" s="58">
        <v>18.1</v>
      </c>
      <c r="N36" s="58">
        <v>338</v>
      </c>
      <c r="O36" s="49">
        <v>73</v>
      </c>
      <c r="P36" s="49" t="s">
        <v>17</v>
      </c>
      <c r="Q36" s="49">
        <v>1</v>
      </c>
      <c r="R36" s="49" t="s">
        <v>16</v>
      </c>
      <c r="S36" s="49">
        <v>7840</v>
      </c>
    </row>
    <row r="37" spans="1:19" ht="12.75">
      <c r="A37" s="4">
        <v>125</v>
      </c>
      <c r="B37" s="4">
        <v>36</v>
      </c>
      <c r="C37" s="5" t="s">
        <v>53</v>
      </c>
      <c r="D37" s="5" t="s">
        <v>25</v>
      </c>
      <c r="E37" s="5" t="s">
        <v>25</v>
      </c>
      <c r="F37" s="54">
        <v>1985</v>
      </c>
      <c r="G37" s="54">
        <v>2</v>
      </c>
      <c r="H37" s="57">
        <v>60.41377727</v>
      </c>
      <c r="I37" s="57">
        <v>2245.341614906832</v>
      </c>
      <c r="J37" s="57">
        <v>3472.7175897748016</v>
      </c>
      <c r="K37" s="57">
        <v>295.43968617195156</v>
      </c>
      <c r="L37" s="57">
        <v>456.93652497036857</v>
      </c>
      <c r="M37" s="57">
        <v>21.2</v>
      </c>
      <c r="N37" s="57">
        <v>300</v>
      </c>
      <c r="O37" s="54">
        <v>90</v>
      </c>
      <c r="P37" s="54" t="s">
        <v>15</v>
      </c>
      <c r="Q37" s="54">
        <v>3</v>
      </c>
      <c r="R37" s="54" t="s">
        <v>16</v>
      </c>
      <c r="S37" s="54">
        <v>3760</v>
      </c>
    </row>
    <row r="38" spans="1:19" ht="12.75">
      <c r="A38" s="4">
        <v>127</v>
      </c>
      <c r="B38" s="4">
        <v>38</v>
      </c>
      <c r="C38" s="5" t="s">
        <v>53</v>
      </c>
      <c r="D38" s="5" t="s">
        <v>25</v>
      </c>
      <c r="E38" s="5" t="s">
        <v>25</v>
      </c>
      <c r="F38" s="54">
        <v>1988</v>
      </c>
      <c r="G38" s="54">
        <v>4</v>
      </c>
      <c r="H38" s="57">
        <v>12.408917</v>
      </c>
      <c r="I38" s="57">
        <v>1618.3357</v>
      </c>
      <c r="J38" s="57">
        <v>833.1938834590908</v>
      </c>
      <c r="K38" s="57">
        <v>179.96</v>
      </c>
      <c r="L38" s="57">
        <v>92.65171080839283</v>
      </c>
      <c r="M38" s="57">
        <v>63.7</v>
      </c>
      <c r="N38" s="57">
        <v>148</v>
      </c>
      <c r="O38" s="54">
        <v>99</v>
      </c>
      <c r="P38" s="54" t="s">
        <v>18</v>
      </c>
      <c r="Q38" s="54" t="s">
        <v>26</v>
      </c>
      <c r="R38" s="54" t="s">
        <v>16</v>
      </c>
      <c r="S38" s="54">
        <v>3840</v>
      </c>
    </row>
    <row r="39" spans="1:19" ht="12.75">
      <c r="A39" s="4">
        <v>126</v>
      </c>
      <c r="B39" s="4">
        <v>37</v>
      </c>
      <c r="C39" s="5" t="s">
        <v>53</v>
      </c>
      <c r="D39" s="5" t="s">
        <v>25</v>
      </c>
      <c r="E39" s="5" t="s">
        <v>25</v>
      </c>
      <c r="F39" s="54">
        <v>1988</v>
      </c>
      <c r="G39" s="54">
        <v>3</v>
      </c>
      <c r="H39" s="57">
        <v>4.143143</v>
      </c>
      <c r="I39" s="57">
        <v>641.0184499999999</v>
      </c>
      <c r="J39" s="57">
        <v>259.53886532589934</v>
      </c>
      <c r="K39" s="57">
        <v>118.6095</v>
      </c>
      <c r="L39" s="57">
        <v>48.023227797690154</v>
      </c>
      <c r="M39" s="57">
        <v>81</v>
      </c>
      <c r="N39" s="57">
        <v>389</v>
      </c>
      <c r="O39" s="54">
        <v>100</v>
      </c>
      <c r="P39" s="54" t="s">
        <v>18</v>
      </c>
      <c r="Q39" s="54" t="s">
        <v>21</v>
      </c>
      <c r="R39" s="54" t="s">
        <v>16</v>
      </c>
      <c r="S39" s="54">
        <v>6660</v>
      </c>
    </row>
    <row r="40" spans="1:19" ht="12.75">
      <c r="A40" s="4">
        <v>130</v>
      </c>
      <c r="B40" s="4">
        <v>41</v>
      </c>
      <c r="C40" s="5" t="s">
        <v>53</v>
      </c>
      <c r="D40" s="5" t="s">
        <v>25</v>
      </c>
      <c r="E40" s="5" t="s">
        <v>25</v>
      </c>
      <c r="F40" s="54">
        <v>1992</v>
      </c>
      <c r="G40" s="54">
        <v>3</v>
      </c>
      <c r="H40" s="57">
        <v>9.97</v>
      </c>
      <c r="I40" s="57">
        <v>420</v>
      </c>
      <c r="J40" s="57">
        <v>335.9559402045633</v>
      </c>
      <c r="K40" s="57">
        <v>85.42962962962962</v>
      </c>
      <c r="L40" s="57">
        <v>68.33474177035677</v>
      </c>
      <c r="M40" s="57">
        <v>41</v>
      </c>
      <c r="N40" s="57">
        <v>475</v>
      </c>
      <c r="O40" s="54" t="s">
        <v>18</v>
      </c>
      <c r="P40" s="54" t="s">
        <v>18</v>
      </c>
      <c r="Q40" s="54" t="s">
        <v>22</v>
      </c>
      <c r="R40" s="54" t="s">
        <v>19</v>
      </c>
      <c r="S40" s="54">
        <v>6660</v>
      </c>
    </row>
    <row r="41" spans="1:19" ht="12.75">
      <c r="A41" s="4">
        <v>129</v>
      </c>
      <c r="B41" s="4">
        <v>40</v>
      </c>
      <c r="C41" s="5" t="s">
        <v>53</v>
      </c>
      <c r="D41" s="5" t="s">
        <v>25</v>
      </c>
      <c r="E41" s="5" t="s">
        <v>25</v>
      </c>
      <c r="F41" s="54">
        <v>1992</v>
      </c>
      <c r="G41" s="54">
        <v>2</v>
      </c>
      <c r="H41" s="57">
        <v>19.41</v>
      </c>
      <c r="I41" s="57">
        <v>671</v>
      </c>
      <c r="J41" s="57">
        <v>520.2343730140573</v>
      </c>
      <c r="K41" s="57">
        <v>238.78169014084506</v>
      </c>
      <c r="L41" s="57">
        <v>185.1303172245297</v>
      </c>
      <c r="M41" s="57">
        <v>42.3</v>
      </c>
      <c r="N41" s="57">
        <v>371</v>
      </c>
      <c r="O41" s="54">
        <v>42</v>
      </c>
      <c r="P41" s="54" t="s">
        <v>18</v>
      </c>
      <c r="Q41" s="54" t="s">
        <v>22</v>
      </c>
      <c r="R41" s="54" t="s">
        <v>19</v>
      </c>
      <c r="S41" s="54">
        <v>6680</v>
      </c>
    </row>
    <row r="42" spans="1:19" ht="12.75">
      <c r="A42" s="4">
        <v>128</v>
      </c>
      <c r="B42" s="4">
        <v>39</v>
      </c>
      <c r="C42" s="5" t="s">
        <v>53</v>
      </c>
      <c r="D42" s="5" t="s">
        <v>25</v>
      </c>
      <c r="E42" s="5" t="s">
        <v>25</v>
      </c>
      <c r="F42" s="54">
        <v>1992</v>
      </c>
      <c r="G42" s="54">
        <v>1</v>
      </c>
      <c r="H42" s="57">
        <v>38.46</v>
      </c>
      <c r="I42" s="57">
        <v>1031</v>
      </c>
      <c r="J42" s="57">
        <v>713.3410462320222</v>
      </c>
      <c r="K42" s="57">
        <v>323.85483870967744</v>
      </c>
      <c r="L42" s="57">
        <v>224.0726958995772</v>
      </c>
      <c r="M42" s="57">
        <v>47.4</v>
      </c>
      <c r="N42" s="57">
        <v>248</v>
      </c>
      <c r="O42" s="54">
        <v>42.6</v>
      </c>
      <c r="P42" s="54" t="s">
        <v>18</v>
      </c>
      <c r="Q42" s="54" t="s">
        <v>22</v>
      </c>
      <c r="R42" s="54" t="s">
        <v>19</v>
      </c>
      <c r="S42" s="54">
        <v>6720</v>
      </c>
    </row>
    <row r="43" spans="1:19" s="10" customFormat="1" ht="12.75">
      <c r="A43" s="10">
        <v>111</v>
      </c>
      <c r="B43" s="10">
        <v>44</v>
      </c>
      <c r="C43" s="11" t="s">
        <v>56</v>
      </c>
      <c r="D43" s="11" t="s">
        <v>27</v>
      </c>
      <c r="E43" s="11" t="s">
        <v>28</v>
      </c>
      <c r="F43" s="51">
        <v>1985</v>
      </c>
      <c r="G43" s="51">
        <v>3</v>
      </c>
      <c r="H43" s="59">
        <v>41.4714241</v>
      </c>
      <c r="I43" s="59">
        <v>1287.5776397515526</v>
      </c>
      <c r="J43" s="59">
        <v>1910.3109035177345</v>
      </c>
      <c r="K43" s="59">
        <v>140.23122809175325</v>
      </c>
      <c r="L43" s="59">
        <v>208.05366275935722</v>
      </c>
      <c r="M43" s="59">
        <v>22.1</v>
      </c>
      <c r="N43" s="59">
        <v>270</v>
      </c>
      <c r="O43" s="51">
        <v>65</v>
      </c>
      <c r="P43" s="51" t="s">
        <v>17</v>
      </c>
      <c r="Q43" s="51">
        <v>3</v>
      </c>
      <c r="R43" s="51" t="s">
        <v>16</v>
      </c>
      <c r="S43" s="51">
        <v>2080</v>
      </c>
    </row>
    <row r="44" spans="1:19" s="10" customFormat="1" ht="12.75">
      <c r="A44" s="10">
        <v>110</v>
      </c>
      <c r="B44" s="10">
        <v>43</v>
      </c>
      <c r="C44" s="11" t="s">
        <v>56</v>
      </c>
      <c r="D44" s="11" t="s">
        <v>27</v>
      </c>
      <c r="E44" s="11" t="s">
        <v>28</v>
      </c>
      <c r="F44" s="51">
        <v>1985</v>
      </c>
      <c r="G44" s="51">
        <v>1</v>
      </c>
      <c r="H44" s="59">
        <v>35.41883788</v>
      </c>
      <c r="I44" s="59">
        <v>1421.1180124223602</v>
      </c>
      <c r="J44" s="59">
        <v>1395.1039855772324</v>
      </c>
      <c r="K44" s="59">
        <v>292.5831202046036</v>
      </c>
      <c r="L44" s="59">
        <v>287.2272911482537</v>
      </c>
      <c r="M44" s="59">
        <v>33.4</v>
      </c>
      <c r="N44" s="59">
        <v>240</v>
      </c>
      <c r="O44" s="51">
        <v>25</v>
      </c>
      <c r="P44" s="51" t="s">
        <v>17</v>
      </c>
      <c r="Q44" s="51">
        <v>3</v>
      </c>
      <c r="R44" s="51" t="s">
        <v>16</v>
      </c>
      <c r="S44" s="51">
        <v>2240</v>
      </c>
    </row>
    <row r="45" spans="1:19" s="10" customFormat="1" ht="12.75">
      <c r="A45" s="10">
        <v>109</v>
      </c>
      <c r="B45" s="10">
        <v>42</v>
      </c>
      <c r="C45" s="11" t="s">
        <v>56</v>
      </c>
      <c r="D45" s="11" t="s">
        <v>27</v>
      </c>
      <c r="E45" s="11" t="s">
        <v>28</v>
      </c>
      <c r="F45" s="51">
        <v>1984</v>
      </c>
      <c r="G45" s="51">
        <v>1</v>
      </c>
      <c r="H45" s="59">
        <v>57.27539923</v>
      </c>
      <c r="I45" s="59">
        <v>2842.2360248447203</v>
      </c>
      <c r="J45" s="59">
        <v>3612.1296990914393</v>
      </c>
      <c r="K45" s="59">
        <v>433.10263235729076</v>
      </c>
      <c r="L45" s="59">
        <v>550.4197636710766</v>
      </c>
      <c r="M45" s="59">
        <v>25.8</v>
      </c>
      <c r="N45" s="59">
        <v>255</v>
      </c>
      <c r="O45" s="51">
        <v>94</v>
      </c>
      <c r="P45" s="51" t="s">
        <v>17</v>
      </c>
      <c r="Q45" s="51">
        <v>3</v>
      </c>
      <c r="R45" s="51" t="s">
        <v>16</v>
      </c>
      <c r="S45" s="51">
        <v>2240</v>
      </c>
    </row>
    <row r="46" spans="1:19" ht="12.75">
      <c r="A46" s="4">
        <v>113</v>
      </c>
      <c r="B46" s="4">
        <v>46</v>
      </c>
      <c r="C46" s="5" t="s">
        <v>53</v>
      </c>
      <c r="D46" s="5" t="s">
        <v>27</v>
      </c>
      <c r="E46" s="5" t="s">
        <v>29</v>
      </c>
      <c r="F46" s="54">
        <v>1986</v>
      </c>
      <c r="G46" s="54">
        <v>4</v>
      </c>
      <c r="H46" s="57">
        <v>67.47512786</v>
      </c>
      <c r="I46" s="57">
        <v>1490.6832298136644</v>
      </c>
      <c r="J46" s="57">
        <v>1134.0468527804803</v>
      </c>
      <c r="K46" s="57">
        <v>739.9011651629867</v>
      </c>
      <c r="L46" s="57">
        <v>562.884569263304</v>
      </c>
      <c r="M46" s="57">
        <v>43.1</v>
      </c>
      <c r="N46" s="57">
        <v>319</v>
      </c>
      <c r="O46" s="54">
        <v>18</v>
      </c>
      <c r="P46" s="54" t="s">
        <v>17</v>
      </c>
      <c r="Q46" s="54">
        <v>3</v>
      </c>
      <c r="R46" s="54" t="s">
        <v>16</v>
      </c>
      <c r="S46" s="54">
        <v>5120</v>
      </c>
    </row>
    <row r="47" spans="1:19" ht="12.75">
      <c r="A47" s="4">
        <v>115</v>
      </c>
      <c r="B47" s="4">
        <v>48</v>
      </c>
      <c r="C47" s="5" t="s">
        <v>53</v>
      </c>
      <c r="D47" s="5" t="s">
        <v>27</v>
      </c>
      <c r="E47" s="5" t="s">
        <v>29</v>
      </c>
      <c r="F47" s="54">
        <v>1988</v>
      </c>
      <c r="G47" s="54">
        <v>4</v>
      </c>
      <c r="H47" s="57">
        <v>126.6988</v>
      </c>
      <c r="I47" s="57">
        <v>4481.13</v>
      </c>
      <c r="J47" s="57">
        <v>4578.2489197065615</v>
      </c>
      <c r="K47" s="57">
        <v>565.8712737556561</v>
      </c>
      <c r="L47" s="57">
        <v>578.1353247428234</v>
      </c>
      <c r="M47" s="57">
        <v>32.1</v>
      </c>
      <c r="N47" s="57">
        <v>300</v>
      </c>
      <c r="O47" s="54">
        <v>35</v>
      </c>
      <c r="P47" s="54" t="s">
        <v>18</v>
      </c>
      <c r="Q47" s="54" t="s">
        <v>22</v>
      </c>
      <c r="R47" s="54" t="s">
        <v>16</v>
      </c>
      <c r="S47" s="54">
        <v>5120</v>
      </c>
    </row>
    <row r="48" spans="1:19" ht="12.75">
      <c r="A48" s="4">
        <v>116</v>
      </c>
      <c r="B48" s="4">
        <v>49</v>
      </c>
      <c r="C48" s="5" t="s">
        <v>53</v>
      </c>
      <c r="D48" s="5" t="s">
        <v>27</v>
      </c>
      <c r="E48" s="5" t="s">
        <v>29</v>
      </c>
      <c r="F48" s="54">
        <v>1992</v>
      </c>
      <c r="G48" s="54">
        <v>4</v>
      </c>
      <c r="H48" s="57">
        <v>76.89</v>
      </c>
      <c r="I48" s="57">
        <v>1747</v>
      </c>
      <c r="J48" s="57">
        <v>1377.2616832092635</v>
      </c>
      <c r="K48" s="57">
        <v>535.6988491048594</v>
      </c>
      <c r="L48" s="57">
        <v>422.3225521530761</v>
      </c>
      <c r="M48" s="57">
        <v>41.6</v>
      </c>
      <c r="N48" s="57">
        <v>319</v>
      </c>
      <c r="O48" s="54" t="s">
        <v>18</v>
      </c>
      <c r="P48" s="54" t="s">
        <v>18</v>
      </c>
      <c r="Q48" s="54" t="s">
        <v>18</v>
      </c>
      <c r="R48" s="54" t="s">
        <v>16</v>
      </c>
      <c r="S48" s="54">
        <v>5120</v>
      </c>
    </row>
    <row r="49" spans="1:19" s="7" customFormat="1" ht="12.75">
      <c r="A49" s="7">
        <v>114</v>
      </c>
      <c r="B49" s="7">
        <v>47</v>
      </c>
      <c r="C49" s="8" t="s">
        <v>54</v>
      </c>
      <c r="D49" s="8" t="s">
        <v>27</v>
      </c>
      <c r="E49" s="8" t="s">
        <v>29</v>
      </c>
      <c r="F49" s="49">
        <v>1988</v>
      </c>
      <c r="G49" s="49">
        <v>2</v>
      </c>
      <c r="H49" s="58">
        <v>101.83529999999999</v>
      </c>
      <c r="I49" s="58">
        <v>2714.3202</v>
      </c>
      <c r="J49" s="58">
        <v>4300.387829203677</v>
      </c>
      <c r="K49" s="58">
        <v>640.7438355172415</v>
      </c>
      <c r="L49" s="58">
        <v>1015.151783454151</v>
      </c>
      <c r="M49" s="58">
        <v>20.7</v>
      </c>
      <c r="N49" s="58">
        <v>295</v>
      </c>
      <c r="O49" s="49">
        <v>20</v>
      </c>
      <c r="P49" s="49" t="s">
        <v>18</v>
      </c>
      <c r="Q49" s="49" t="s">
        <v>22</v>
      </c>
      <c r="R49" s="49" t="s">
        <v>16</v>
      </c>
      <c r="S49" s="49">
        <v>6560</v>
      </c>
    </row>
    <row r="50" spans="1:19" s="7" customFormat="1" ht="12.75">
      <c r="A50" s="7">
        <v>112</v>
      </c>
      <c r="B50" s="7">
        <v>45</v>
      </c>
      <c r="C50" s="8" t="s">
        <v>54</v>
      </c>
      <c r="D50" s="8" t="s">
        <v>27</v>
      </c>
      <c r="E50" s="8" t="s">
        <v>29</v>
      </c>
      <c r="F50" s="49">
        <v>1984</v>
      </c>
      <c r="G50" s="49">
        <v>2</v>
      </c>
      <c r="H50" s="58">
        <v>121.83631891</v>
      </c>
      <c r="I50" s="58">
        <v>1454.0372670807453</v>
      </c>
      <c r="J50" s="58">
        <v>2889.4454219615504</v>
      </c>
      <c r="K50" s="58">
        <v>610.4736617514579</v>
      </c>
      <c r="L50" s="58">
        <v>1213.125940518208</v>
      </c>
      <c r="M50" s="58">
        <v>16.5</v>
      </c>
      <c r="N50" s="58">
        <v>300</v>
      </c>
      <c r="O50" s="49">
        <v>22</v>
      </c>
      <c r="P50" s="49" t="s">
        <v>17</v>
      </c>
      <c r="Q50" s="49">
        <v>3</v>
      </c>
      <c r="R50" s="49" t="s">
        <v>19</v>
      </c>
      <c r="S50" s="49">
        <v>6560</v>
      </c>
    </row>
    <row r="51" spans="1:19" s="10" customFormat="1" ht="12.75">
      <c r="A51" s="10">
        <v>74</v>
      </c>
      <c r="B51" s="10">
        <v>59</v>
      </c>
      <c r="C51" s="11" t="s">
        <v>56</v>
      </c>
      <c r="D51" s="11" t="s">
        <v>30</v>
      </c>
      <c r="E51" s="11" t="s">
        <v>31</v>
      </c>
      <c r="F51" s="51">
        <v>1984</v>
      </c>
      <c r="G51" s="51">
        <v>3</v>
      </c>
      <c r="H51" s="59">
        <v>8.18219989</v>
      </c>
      <c r="I51" s="59">
        <v>142.23602484472048</v>
      </c>
      <c r="J51" s="59">
        <v>86.84768026270997</v>
      </c>
      <c r="K51" s="59">
        <v>109.41232680363115</v>
      </c>
      <c r="L51" s="59">
        <v>66.80590789439229</v>
      </c>
      <c r="M51" s="59">
        <v>53.7</v>
      </c>
      <c r="N51" s="59">
        <v>300</v>
      </c>
      <c r="O51" s="51">
        <v>40</v>
      </c>
      <c r="P51" s="51" t="s">
        <v>32</v>
      </c>
      <c r="Q51" s="51">
        <v>2</v>
      </c>
      <c r="R51" s="51" t="s">
        <v>19</v>
      </c>
      <c r="S51" s="51">
        <v>1400</v>
      </c>
    </row>
    <row r="52" spans="1:19" s="10" customFormat="1" ht="12.75">
      <c r="A52" s="10">
        <v>73</v>
      </c>
      <c r="B52" s="10">
        <v>58</v>
      </c>
      <c r="C52" s="11" t="s">
        <v>56</v>
      </c>
      <c r="D52" s="11" t="s">
        <v>30</v>
      </c>
      <c r="E52" s="11" t="s">
        <v>31</v>
      </c>
      <c r="F52" s="51">
        <v>1984</v>
      </c>
      <c r="G52" s="51">
        <v>1</v>
      </c>
      <c r="H52" s="59">
        <v>15.6918902</v>
      </c>
      <c r="I52" s="59">
        <v>546.583850931677</v>
      </c>
      <c r="J52" s="59">
        <v>221.80347066964757</v>
      </c>
      <c r="K52" s="59">
        <v>182.19461697722568</v>
      </c>
      <c r="L52" s="59">
        <v>73.93449022321585</v>
      </c>
      <c r="M52" s="59">
        <v>80.8</v>
      </c>
      <c r="N52" s="59">
        <v>300</v>
      </c>
      <c r="O52" s="51">
        <v>32</v>
      </c>
      <c r="P52" s="51" t="s">
        <v>32</v>
      </c>
      <c r="Q52" s="51">
        <v>2</v>
      </c>
      <c r="R52" s="51" t="s">
        <v>16</v>
      </c>
      <c r="S52" s="51">
        <v>1650</v>
      </c>
    </row>
    <row r="53" spans="1:19" s="10" customFormat="1" ht="12.75">
      <c r="A53" s="10">
        <v>75</v>
      </c>
      <c r="B53" s="10">
        <v>60</v>
      </c>
      <c r="C53" s="11" t="s">
        <v>56</v>
      </c>
      <c r="D53" s="11" t="s">
        <v>30</v>
      </c>
      <c r="E53" s="11" t="s">
        <v>31</v>
      </c>
      <c r="F53" s="51">
        <v>1985</v>
      </c>
      <c r="G53" s="51">
        <v>1</v>
      </c>
      <c r="H53" s="59">
        <v>17.82150387</v>
      </c>
      <c r="I53" s="59">
        <v>1096.8944099378882</v>
      </c>
      <c r="J53" s="59">
        <v>486.0220866027317</v>
      </c>
      <c r="K53" s="59">
        <v>397.62422360248445</v>
      </c>
      <c r="L53" s="59">
        <v>176.18300639349025</v>
      </c>
      <c r="M53" s="59">
        <v>74</v>
      </c>
      <c r="N53" s="59">
        <v>308</v>
      </c>
      <c r="O53" s="51">
        <v>40</v>
      </c>
      <c r="P53" s="51" t="s">
        <v>32</v>
      </c>
      <c r="Q53" s="51">
        <v>2</v>
      </c>
      <c r="R53" s="51" t="s">
        <v>16</v>
      </c>
      <c r="S53" s="51">
        <v>1650</v>
      </c>
    </row>
    <row r="54" spans="1:19" s="10" customFormat="1" ht="12.75">
      <c r="A54" s="10">
        <v>78</v>
      </c>
      <c r="B54" s="10">
        <v>63</v>
      </c>
      <c r="C54" s="11" t="s">
        <v>56</v>
      </c>
      <c r="D54" s="11" t="s">
        <v>30</v>
      </c>
      <c r="E54" s="11" t="s">
        <v>31</v>
      </c>
      <c r="F54" s="51">
        <v>2001</v>
      </c>
      <c r="G54" s="51">
        <v>1</v>
      </c>
      <c r="H54" s="59">
        <v>25.68</v>
      </c>
      <c r="I54" s="59">
        <v>243.41</v>
      </c>
      <c r="J54" s="59">
        <v>121.41144559310766</v>
      </c>
      <c r="K54" s="59">
        <v>221.23571428571432</v>
      </c>
      <c r="L54" s="59">
        <v>110.3510451018952</v>
      </c>
      <c r="M54" s="59">
        <f>20.04084*3.2808</f>
        <v>65.749987872</v>
      </c>
      <c r="N54" s="59">
        <f>94.48915*3.2808</f>
        <v>310.00000332</v>
      </c>
      <c r="O54" s="51">
        <v>40</v>
      </c>
      <c r="P54" s="51" t="s">
        <v>18</v>
      </c>
      <c r="Q54" s="51" t="s">
        <v>18</v>
      </c>
      <c r="R54" s="51" t="s">
        <v>19</v>
      </c>
      <c r="S54" s="51">
        <v>1650</v>
      </c>
    </row>
    <row r="55" spans="1:19" s="10" customFormat="1" ht="12.75">
      <c r="A55" s="10">
        <v>76</v>
      </c>
      <c r="B55" s="10">
        <v>61</v>
      </c>
      <c r="C55" s="11" t="s">
        <v>56</v>
      </c>
      <c r="D55" s="11" t="s">
        <v>30</v>
      </c>
      <c r="E55" s="11" t="s">
        <v>31</v>
      </c>
      <c r="F55" s="51">
        <v>1987</v>
      </c>
      <c r="G55" s="51">
        <v>1</v>
      </c>
      <c r="H55" s="59">
        <v>2.19435</v>
      </c>
      <c r="I55" s="59">
        <v>160.769</v>
      </c>
      <c r="J55" s="59">
        <v>70.77223785812224</v>
      </c>
      <c r="K55" s="59">
        <v>32.153800000000004</v>
      </c>
      <c r="L55" s="59">
        <v>14.154447571624448</v>
      </c>
      <c r="M55" s="59">
        <v>74.5</v>
      </c>
      <c r="N55" s="59">
        <v>250</v>
      </c>
      <c r="O55" s="51">
        <v>45</v>
      </c>
      <c r="P55" s="51" t="s">
        <v>18</v>
      </c>
      <c r="Q55" s="51" t="s">
        <v>18</v>
      </c>
      <c r="R55" s="51" t="s">
        <v>16</v>
      </c>
      <c r="S55" s="51">
        <v>1650</v>
      </c>
    </row>
    <row r="56" spans="1:19" s="10" customFormat="1" ht="12.75">
      <c r="A56" s="10">
        <v>77</v>
      </c>
      <c r="B56" s="10">
        <v>62</v>
      </c>
      <c r="C56" s="11" t="s">
        <v>56</v>
      </c>
      <c r="D56" s="11" t="s">
        <v>30</v>
      </c>
      <c r="E56" s="11" t="s">
        <v>31</v>
      </c>
      <c r="F56" s="51">
        <v>1988</v>
      </c>
      <c r="G56" s="51">
        <v>1</v>
      </c>
      <c r="H56" s="59">
        <v>3.350373</v>
      </c>
      <c r="I56" s="59">
        <v>79.7004</v>
      </c>
      <c r="J56" s="59">
        <v>34.123111260843935</v>
      </c>
      <c r="K56" s="59">
        <v>66.417</v>
      </c>
      <c r="L56" s="59">
        <v>28.43592605070328</v>
      </c>
      <c r="M56" s="59">
        <v>76.6</v>
      </c>
      <c r="N56" s="59">
        <v>247</v>
      </c>
      <c r="O56" s="51">
        <v>45</v>
      </c>
      <c r="P56" s="51" t="s">
        <v>18</v>
      </c>
      <c r="Q56" s="51" t="s">
        <v>18</v>
      </c>
      <c r="R56" s="51" t="s">
        <v>16</v>
      </c>
      <c r="S56" s="51">
        <v>1650</v>
      </c>
    </row>
    <row r="57" spans="1:19" s="10" customFormat="1" ht="12.75">
      <c r="A57" s="10">
        <v>72</v>
      </c>
      <c r="B57" s="10">
        <v>57</v>
      </c>
      <c r="C57" s="11" t="s">
        <v>56</v>
      </c>
      <c r="D57" s="11" t="s">
        <v>30</v>
      </c>
      <c r="E57" s="11" t="s">
        <v>33</v>
      </c>
      <c r="F57" s="51">
        <v>2001</v>
      </c>
      <c r="G57" s="51">
        <v>5</v>
      </c>
      <c r="H57" s="59">
        <v>24.84</v>
      </c>
      <c r="I57" s="59">
        <v>441.9</v>
      </c>
      <c r="J57" s="59">
        <v>136.4868334346482</v>
      </c>
      <c r="K57" s="59">
        <v>374.9458333333333</v>
      </c>
      <c r="L57" s="59">
        <v>115.80712718076947</v>
      </c>
      <c r="M57" s="59">
        <f>32.36461*3.2808</f>
        <v>106.181812488</v>
      </c>
      <c r="N57" s="59">
        <f>74.67691*3.2808</f>
        <v>245.00000632800004</v>
      </c>
      <c r="O57" s="51">
        <v>30</v>
      </c>
      <c r="P57" s="51" t="s">
        <v>18</v>
      </c>
      <c r="Q57" s="51" t="s">
        <v>18</v>
      </c>
      <c r="R57" s="51" t="s">
        <v>19</v>
      </c>
      <c r="S57" s="51">
        <v>1700</v>
      </c>
    </row>
    <row r="58" spans="1:19" s="10" customFormat="1" ht="12.75">
      <c r="A58" s="10">
        <v>71</v>
      </c>
      <c r="B58" s="10">
        <v>56</v>
      </c>
      <c r="C58" s="11" t="s">
        <v>56</v>
      </c>
      <c r="D58" s="11" t="s">
        <v>30</v>
      </c>
      <c r="E58" s="11" t="s">
        <v>33</v>
      </c>
      <c r="F58" s="51">
        <v>1992</v>
      </c>
      <c r="G58" s="51">
        <v>4</v>
      </c>
      <c r="H58" s="59">
        <v>24.71</v>
      </c>
      <c r="I58" s="59">
        <v>382</v>
      </c>
      <c r="J58" s="59">
        <v>322.0554495950466</v>
      </c>
      <c r="K58" s="59">
        <v>199.3157894736842</v>
      </c>
      <c r="L58" s="59">
        <v>168.03857641450006</v>
      </c>
      <c r="M58" s="59">
        <v>38.9</v>
      </c>
      <c r="N58" s="59">
        <v>197</v>
      </c>
      <c r="O58" s="51">
        <v>32</v>
      </c>
      <c r="P58" s="51" t="s">
        <v>18</v>
      </c>
      <c r="Q58" s="51" t="s">
        <v>18</v>
      </c>
      <c r="R58" s="51" t="s">
        <v>19</v>
      </c>
      <c r="S58" s="51">
        <v>1700</v>
      </c>
    </row>
    <row r="59" spans="1:19" s="10" customFormat="1" ht="12.75">
      <c r="A59" s="10">
        <v>69</v>
      </c>
      <c r="B59" s="10">
        <v>54</v>
      </c>
      <c r="C59" s="11" t="s">
        <v>56</v>
      </c>
      <c r="D59" s="11" t="s">
        <v>30</v>
      </c>
      <c r="E59" s="11" t="s">
        <v>33</v>
      </c>
      <c r="F59" s="51">
        <v>1988</v>
      </c>
      <c r="G59" s="51">
        <v>4</v>
      </c>
      <c r="H59" s="59">
        <v>99.281</v>
      </c>
      <c r="I59" s="59">
        <v>934.704</v>
      </c>
      <c r="J59" s="59">
        <v>770.2078132598476</v>
      </c>
      <c r="K59" s="59">
        <v>529.9978977272727</v>
      </c>
      <c r="L59" s="59">
        <v>436.72491167347005</v>
      </c>
      <c r="M59" s="59">
        <v>39.8</v>
      </c>
      <c r="N59" s="59">
        <v>172</v>
      </c>
      <c r="O59" s="51">
        <v>38</v>
      </c>
      <c r="P59" s="51" t="s">
        <v>18</v>
      </c>
      <c r="Q59" s="51" t="s">
        <v>21</v>
      </c>
      <c r="R59" s="51" t="s">
        <v>16</v>
      </c>
      <c r="S59" s="51">
        <v>1700</v>
      </c>
    </row>
    <row r="60" spans="1:19" s="10" customFormat="1" ht="12.75">
      <c r="A60" s="10">
        <v>65</v>
      </c>
      <c r="B60" s="10">
        <v>50</v>
      </c>
      <c r="C60" s="11" t="s">
        <v>56</v>
      </c>
      <c r="D60" s="11" t="s">
        <v>30</v>
      </c>
      <c r="E60" s="11" t="s">
        <v>33</v>
      </c>
      <c r="F60" s="51">
        <v>1984</v>
      </c>
      <c r="G60" s="51">
        <v>2</v>
      </c>
      <c r="H60" s="59">
        <v>24.43451474</v>
      </c>
      <c r="I60" s="59">
        <v>845.9627329192546</v>
      </c>
      <c r="J60" s="59">
        <v>446.66562775959693</v>
      </c>
      <c r="K60" s="59">
        <v>227.2735700380087</v>
      </c>
      <c r="L60" s="59">
        <v>119.99972089063796</v>
      </c>
      <c r="M60" s="59">
        <v>62.1</v>
      </c>
      <c r="N60" s="59">
        <v>283</v>
      </c>
      <c r="O60" s="51">
        <v>29</v>
      </c>
      <c r="P60" s="51" t="s">
        <v>34</v>
      </c>
      <c r="Q60" s="51">
        <v>2</v>
      </c>
      <c r="R60" s="51" t="s">
        <v>16</v>
      </c>
      <c r="S60" s="51">
        <v>1850</v>
      </c>
    </row>
    <row r="61" spans="1:19" s="10" customFormat="1" ht="12.75">
      <c r="A61" s="10">
        <v>67</v>
      </c>
      <c r="B61" s="10">
        <v>52</v>
      </c>
      <c r="C61" s="11" t="s">
        <v>56</v>
      </c>
      <c r="D61" s="11" t="s">
        <v>30</v>
      </c>
      <c r="E61" s="11" t="s">
        <v>33</v>
      </c>
      <c r="F61" s="51">
        <v>1987</v>
      </c>
      <c r="G61" s="51">
        <v>2</v>
      </c>
      <c r="H61" s="59">
        <v>80.0795</v>
      </c>
      <c r="I61" s="59">
        <v>900.202</v>
      </c>
      <c r="J61" s="59">
        <v>536.77734115347</v>
      </c>
      <c r="K61" s="59">
        <v>678.3404807692308</v>
      </c>
      <c r="L61" s="59">
        <v>404.4845486502744</v>
      </c>
      <c r="M61" s="59">
        <v>55</v>
      </c>
      <c r="N61" s="59">
        <v>277</v>
      </c>
      <c r="O61" s="51">
        <v>30</v>
      </c>
      <c r="P61" s="51" t="s">
        <v>18</v>
      </c>
      <c r="Q61" s="51" t="s">
        <v>18</v>
      </c>
      <c r="R61" s="51" t="s">
        <v>16</v>
      </c>
      <c r="S61" s="51">
        <v>1850</v>
      </c>
    </row>
    <row r="62" spans="1:19" s="10" customFormat="1" ht="12.75">
      <c r="A62" s="10">
        <v>66</v>
      </c>
      <c r="B62" s="10">
        <v>51</v>
      </c>
      <c r="C62" s="11" t="s">
        <v>56</v>
      </c>
      <c r="D62" s="11" t="s">
        <v>30</v>
      </c>
      <c r="E62" s="11" t="s">
        <v>33</v>
      </c>
      <c r="F62" s="51">
        <v>1985</v>
      </c>
      <c r="G62" s="51">
        <v>2</v>
      </c>
      <c r="H62" s="59">
        <v>45.39439665</v>
      </c>
      <c r="I62" s="59">
        <v>1202.4844720496894</v>
      </c>
      <c r="J62" s="59">
        <v>673.9792298501975</v>
      </c>
      <c r="K62" s="59">
        <v>493.65152010460935</v>
      </c>
      <c r="L62" s="59">
        <v>276.68621014902845</v>
      </c>
      <c r="M62" s="59">
        <v>58.5</v>
      </c>
      <c r="N62" s="59">
        <v>300</v>
      </c>
      <c r="O62" s="51">
        <v>32</v>
      </c>
      <c r="P62" s="51" t="s">
        <v>34</v>
      </c>
      <c r="Q62" s="51">
        <v>2</v>
      </c>
      <c r="R62" s="51" t="s">
        <v>16</v>
      </c>
      <c r="S62" s="51">
        <v>1850</v>
      </c>
    </row>
    <row r="63" spans="1:19" s="10" customFormat="1" ht="12.75">
      <c r="A63" s="10">
        <v>70</v>
      </c>
      <c r="B63" s="10">
        <v>55</v>
      </c>
      <c r="C63" s="11" t="s">
        <v>56</v>
      </c>
      <c r="D63" s="11" t="s">
        <v>30</v>
      </c>
      <c r="E63" s="11" t="s">
        <v>33</v>
      </c>
      <c r="F63" s="51">
        <v>1992</v>
      </c>
      <c r="G63" s="51">
        <v>2</v>
      </c>
      <c r="H63" s="59">
        <v>22.834352</v>
      </c>
      <c r="I63" s="59">
        <v>313.197</v>
      </c>
      <c r="J63" s="59">
        <v>206.67031219575517</v>
      </c>
      <c r="K63" s="59">
        <v>157.04</v>
      </c>
      <c r="L63" s="59">
        <v>103.62649012353691</v>
      </c>
      <c r="M63" s="59">
        <v>49.7</v>
      </c>
      <c r="N63" s="59">
        <v>293</v>
      </c>
      <c r="O63" s="51">
        <v>33</v>
      </c>
      <c r="P63" s="51" t="s">
        <v>18</v>
      </c>
      <c r="Q63" s="51" t="s">
        <v>18</v>
      </c>
      <c r="R63" s="51" t="s">
        <v>19</v>
      </c>
      <c r="S63" s="51">
        <v>1850</v>
      </c>
    </row>
    <row r="64" spans="1:19" s="10" customFormat="1" ht="12.75">
      <c r="A64" s="10">
        <v>68</v>
      </c>
      <c r="B64" s="10">
        <v>53</v>
      </c>
      <c r="C64" s="11" t="s">
        <v>56</v>
      </c>
      <c r="D64" s="11" t="s">
        <v>30</v>
      </c>
      <c r="E64" s="11" t="s">
        <v>33</v>
      </c>
      <c r="F64" s="51">
        <v>1988</v>
      </c>
      <c r="G64" s="51">
        <v>2</v>
      </c>
      <c r="H64" s="59">
        <v>31.5002</v>
      </c>
      <c r="I64" s="59">
        <v>456.84799999999996</v>
      </c>
      <c r="J64" s="59">
        <v>287.02393606064345</v>
      </c>
      <c r="K64" s="59">
        <v>249.18984722222223</v>
      </c>
      <c r="L64" s="59">
        <v>156.55852882375018</v>
      </c>
      <c r="M64" s="59">
        <v>52.2</v>
      </c>
      <c r="N64" s="59">
        <v>237</v>
      </c>
      <c r="O64" s="51">
        <v>150</v>
      </c>
      <c r="P64" s="51" t="s">
        <v>18</v>
      </c>
      <c r="Q64" s="51" t="s">
        <v>18</v>
      </c>
      <c r="R64" s="51" t="s">
        <v>16</v>
      </c>
      <c r="S64" s="51">
        <v>1850</v>
      </c>
    </row>
    <row r="65" spans="1:19" ht="12.75">
      <c r="A65" s="4">
        <v>90</v>
      </c>
      <c r="B65" s="4">
        <v>75</v>
      </c>
      <c r="C65" s="5" t="s">
        <v>53</v>
      </c>
      <c r="D65" s="5" t="s">
        <v>30</v>
      </c>
      <c r="E65" s="5" t="s">
        <v>35</v>
      </c>
      <c r="F65" s="54">
        <v>1990</v>
      </c>
      <c r="G65" s="54">
        <v>21</v>
      </c>
      <c r="H65" s="57">
        <v>44.1312</v>
      </c>
      <c r="I65" s="57">
        <v>3251</v>
      </c>
      <c r="J65" s="57">
        <v>2230.519188374499</v>
      </c>
      <c r="K65" s="57">
        <v>610.6098242089402</v>
      </c>
      <c r="L65" s="57">
        <v>418.94091956567854</v>
      </c>
      <c r="M65" s="57">
        <v>47.8</v>
      </c>
      <c r="N65" s="57">
        <v>328</v>
      </c>
      <c r="O65" s="54">
        <v>32</v>
      </c>
      <c r="P65" s="54" t="s">
        <v>18</v>
      </c>
      <c r="Q65" s="54" t="s">
        <v>18</v>
      </c>
      <c r="R65" s="54" t="s">
        <v>16</v>
      </c>
      <c r="S65" s="54">
        <v>3880</v>
      </c>
    </row>
    <row r="66" spans="1:19" ht="12.75">
      <c r="A66" s="4">
        <v>96</v>
      </c>
      <c r="B66" s="4">
        <v>81</v>
      </c>
      <c r="C66" s="5" t="s">
        <v>53</v>
      </c>
      <c r="D66" s="5" t="s">
        <v>30</v>
      </c>
      <c r="E66" s="5" t="s">
        <v>35</v>
      </c>
      <c r="F66" s="54">
        <v>1991</v>
      </c>
      <c r="G66" s="54">
        <v>20</v>
      </c>
      <c r="H66" s="57">
        <v>23.79</v>
      </c>
      <c r="I66" s="57">
        <v>1010</v>
      </c>
      <c r="J66" s="57">
        <v>478.6655478898625</v>
      </c>
      <c r="K66" s="57">
        <v>675.4516806722688</v>
      </c>
      <c r="L66" s="57">
        <v>320.11430574467335</v>
      </c>
      <c r="M66" s="57">
        <v>69.2</v>
      </c>
      <c r="N66" s="57">
        <v>328</v>
      </c>
      <c r="O66" s="54">
        <v>30</v>
      </c>
      <c r="P66" s="54" t="s">
        <v>18</v>
      </c>
      <c r="Q66" s="54" t="s">
        <v>18</v>
      </c>
      <c r="R66" s="54" t="s">
        <v>16</v>
      </c>
      <c r="S66" s="54">
        <v>3890</v>
      </c>
    </row>
    <row r="67" spans="1:19" ht="12.75">
      <c r="A67" s="4">
        <v>89</v>
      </c>
      <c r="B67" s="4">
        <v>74</v>
      </c>
      <c r="C67" s="5" t="s">
        <v>53</v>
      </c>
      <c r="D67" s="5" t="s">
        <v>30</v>
      </c>
      <c r="E67" s="5" t="s">
        <v>35</v>
      </c>
      <c r="F67" s="54">
        <v>1990</v>
      </c>
      <c r="G67" s="54">
        <v>20</v>
      </c>
      <c r="H67" s="57">
        <v>26.24394</v>
      </c>
      <c r="I67" s="57">
        <v>1620.4989999999998</v>
      </c>
      <c r="J67" s="57">
        <v>885.1665108565614</v>
      </c>
      <c r="K67" s="57">
        <v>447.7114730983302</v>
      </c>
      <c r="L67" s="57">
        <v>244.5538087421839</v>
      </c>
      <c r="M67" s="57">
        <v>60.04</v>
      </c>
      <c r="N67" s="57">
        <v>328</v>
      </c>
      <c r="O67" s="54">
        <v>39</v>
      </c>
      <c r="P67" s="54" t="s">
        <v>18</v>
      </c>
      <c r="Q67" s="54" t="s">
        <v>18</v>
      </c>
      <c r="R67" s="54" t="s">
        <v>19</v>
      </c>
      <c r="S67" s="54">
        <v>3890</v>
      </c>
    </row>
    <row r="68" spans="1:19" ht="12.75">
      <c r="A68" s="4">
        <v>88</v>
      </c>
      <c r="B68" s="4">
        <v>73</v>
      </c>
      <c r="C68" s="5" t="s">
        <v>53</v>
      </c>
      <c r="D68" s="5" t="s">
        <v>30</v>
      </c>
      <c r="E68" s="5" t="s">
        <v>35</v>
      </c>
      <c r="F68" s="54">
        <v>1990</v>
      </c>
      <c r="G68" s="54">
        <v>19</v>
      </c>
      <c r="H68" s="57">
        <v>43.996700000000004</v>
      </c>
      <c r="I68" s="57">
        <v>2400.737</v>
      </c>
      <c r="J68" s="57">
        <v>865.2071192248611</v>
      </c>
      <c r="K68" s="57">
        <v>1176.2277765310894</v>
      </c>
      <c r="L68" s="57">
        <v>423.9034288573581</v>
      </c>
      <c r="M68" s="57">
        <v>91</v>
      </c>
      <c r="N68" s="57">
        <v>328</v>
      </c>
      <c r="O68" s="54">
        <v>33</v>
      </c>
      <c r="P68" s="54" t="s">
        <v>18</v>
      </c>
      <c r="Q68" s="54" t="s">
        <v>18</v>
      </c>
      <c r="R68" s="54" t="s">
        <v>16</v>
      </c>
      <c r="S68" s="54">
        <v>3900</v>
      </c>
    </row>
    <row r="69" spans="1:19" ht="12.75">
      <c r="A69" s="4">
        <v>87</v>
      </c>
      <c r="B69" s="4">
        <v>72</v>
      </c>
      <c r="C69" s="5" t="s">
        <v>53</v>
      </c>
      <c r="D69" s="5" t="s">
        <v>30</v>
      </c>
      <c r="E69" s="5" t="s">
        <v>35</v>
      </c>
      <c r="F69" s="54">
        <v>1990</v>
      </c>
      <c r="G69" s="54">
        <v>18</v>
      </c>
      <c r="H69" s="57">
        <v>20.970466</v>
      </c>
      <c r="I69" s="57">
        <v>2580.7874</v>
      </c>
      <c r="J69" s="57">
        <v>1103.5036057254208</v>
      </c>
      <c r="K69" s="57">
        <v>462.8684989898991</v>
      </c>
      <c r="L69" s="57">
        <v>197.9152012335719</v>
      </c>
      <c r="M69" s="57">
        <v>76.7</v>
      </c>
      <c r="N69" s="57">
        <v>328</v>
      </c>
      <c r="O69" s="54">
        <v>35</v>
      </c>
      <c r="P69" s="54" t="s">
        <v>18</v>
      </c>
      <c r="Q69" s="54" t="s">
        <v>18</v>
      </c>
      <c r="R69" s="54" t="s">
        <v>16</v>
      </c>
      <c r="S69" s="54">
        <v>3940</v>
      </c>
    </row>
    <row r="70" spans="1:19" ht="12.75">
      <c r="A70" s="4">
        <v>95</v>
      </c>
      <c r="B70" s="4">
        <v>80</v>
      </c>
      <c r="C70" s="5" t="s">
        <v>53</v>
      </c>
      <c r="D70" s="5" t="s">
        <v>30</v>
      </c>
      <c r="E70" s="5" t="s">
        <v>35</v>
      </c>
      <c r="F70" s="54">
        <v>1991</v>
      </c>
      <c r="G70" s="54">
        <v>17</v>
      </c>
      <c r="H70" s="57">
        <v>22.41</v>
      </c>
      <c r="I70" s="57">
        <v>1440</v>
      </c>
      <c r="J70" s="57">
        <v>424.6925040612671</v>
      </c>
      <c r="K70" s="57">
        <v>674.074074074074</v>
      </c>
      <c r="L70" s="57">
        <v>198.80153225090174</v>
      </c>
      <c r="M70" s="57">
        <v>111.2</v>
      </c>
      <c r="N70" s="57">
        <v>328</v>
      </c>
      <c r="O70" s="54">
        <v>27</v>
      </c>
      <c r="P70" s="54" t="s">
        <v>18</v>
      </c>
      <c r="Q70" s="54" t="s">
        <v>18</v>
      </c>
      <c r="R70" s="54" t="s">
        <v>16</v>
      </c>
      <c r="S70" s="54">
        <v>3950</v>
      </c>
    </row>
    <row r="71" spans="1:19" ht="12.75">
      <c r="A71" s="4">
        <v>94</v>
      </c>
      <c r="B71" s="4">
        <v>79</v>
      </c>
      <c r="C71" s="5" t="s">
        <v>53</v>
      </c>
      <c r="D71" s="5" t="s">
        <v>30</v>
      </c>
      <c r="E71" s="5" t="s">
        <v>35</v>
      </c>
      <c r="F71" s="54">
        <v>1991</v>
      </c>
      <c r="G71" s="54">
        <v>16</v>
      </c>
      <c r="H71" s="57">
        <v>50.96</v>
      </c>
      <c r="I71" s="57">
        <v>1160</v>
      </c>
      <c r="J71" s="57">
        <v>816.3736213023212</v>
      </c>
      <c r="K71" s="57">
        <v>568.0701754385965</v>
      </c>
      <c r="L71" s="57">
        <v>399.7909536867689</v>
      </c>
      <c r="M71" s="57">
        <v>46.6</v>
      </c>
      <c r="N71" s="57">
        <v>328</v>
      </c>
      <c r="O71" s="54">
        <v>29</v>
      </c>
      <c r="P71" s="54" t="s">
        <v>18</v>
      </c>
      <c r="Q71" s="54" t="s">
        <v>18</v>
      </c>
      <c r="R71" s="54" t="s">
        <v>16</v>
      </c>
      <c r="S71" s="54">
        <v>3950</v>
      </c>
    </row>
    <row r="72" spans="1:19" ht="12.75">
      <c r="A72" s="4">
        <v>85</v>
      </c>
      <c r="B72" s="4">
        <v>70</v>
      </c>
      <c r="C72" s="5" t="s">
        <v>53</v>
      </c>
      <c r="D72" s="5" t="s">
        <v>30</v>
      </c>
      <c r="E72" s="5" t="s">
        <v>35</v>
      </c>
      <c r="F72" s="54">
        <v>1990</v>
      </c>
      <c r="G72" s="54">
        <v>16</v>
      </c>
      <c r="H72" s="57">
        <v>62.01634</v>
      </c>
      <c r="I72" s="57">
        <v>2050.627</v>
      </c>
      <c r="J72" s="57">
        <v>1392.3756873483378</v>
      </c>
      <c r="K72" s="57">
        <v>705.7091375711575</v>
      </c>
      <c r="L72" s="57">
        <v>479.17648870011135</v>
      </c>
      <c r="M72" s="57">
        <v>48.3</v>
      </c>
      <c r="N72" s="57">
        <v>328</v>
      </c>
      <c r="O72" s="54">
        <v>33</v>
      </c>
      <c r="P72" s="54" t="s">
        <v>18</v>
      </c>
      <c r="Q72" s="54" t="s">
        <v>18</v>
      </c>
      <c r="R72" s="54" t="s">
        <v>16</v>
      </c>
      <c r="S72" s="54">
        <v>3950</v>
      </c>
    </row>
    <row r="73" spans="1:19" ht="12.75">
      <c r="A73" s="4">
        <v>86</v>
      </c>
      <c r="B73" s="4">
        <v>71</v>
      </c>
      <c r="C73" s="5" t="s">
        <v>53</v>
      </c>
      <c r="D73" s="5" t="s">
        <v>30</v>
      </c>
      <c r="E73" s="5" t="s">
        <v>35</v>
      </c>
      <c r="F73" s="54">
        <v>1990</v>
      </c>
      <c r="G73" s="54">
        <v>17</v>
      </c>
      <c r="H73" s="57">
        <v>21.044703000000002</v>
      </c>
      <c r="I73" s="57">
        <v>1310.403</v>
      </c>
      <c r="J73" s="57">
        <v>394.2713968629772</v>
      </c>
      <c r="K73" s="57">
        <v>516.938593220339</v>
      </c>
      <c r="L73" s="57">
        <v>155.53543546631488</v>
      </c>
      <c r="M73" s="57">
        <v>109</v>
      </c>
      <c r="N73" s="57">
        <v>328</v>
      </c>
      <c r="O73" s="54">
        <v>33</v>
      </c>
      <c r="P73" s="54" t="s">
        <v>18</v>
      </c>
      <c r="Q73" s="54" t="s">
        <v>18</v>
      </c>
      <c r="R73" s="54" t="s">
        <v>16</v>
      </c>
      <c r="S73" s="54">
        <v>3950</v>
      </c>
    </row>
    <row r="74" spans="1:19" ht="12.75">
      <c r="A74" s="4">
        <v>93</v>
      </c>
      <c r="B74" s="4">
        <v>78</v>
      </c>
      <c r="C74" s="5" t="s">
        <v>53</v>
      </c>
      <c r="D74" s="5" t="s">
        <v>30</v>
      </c>
      <c r="E74" s="5" t="s">
        <v>35</v>
      </c>
      <c r="F74" s="54">
        <v>1991</v>
      </c>
      <c r="G74" s="54">
        <v>15</v>
      </c>
      <c r="H74" s="57">
        <v>19.37</v>
      </c>
      <c r="I74" s="57">
        <v>1190</v>
      </c>
      <c r="J74" s="57">
        <v>705.7302300258608</v>
      </c>
      <c r="K74" s="57">
        <v>258.8495575221239</v>
      </c>
      <c r="L74" s="57">
        <v>153.51088888418556</v>
      </c>
      <c r="M74" s="57">
        <v>55.3</v>
      </c>
      <c r="N74" s="57">
        <v>328</v>
      </c>
      <c r="O74" s="54">
        <v>23</v>
      </c>
      <c r="P74" s="54" t="s">
        <v>18</v>
      </c>
      <c r="Q74" s="54" t="s">
        <v>18</v>
      </c>
      <c r="R74" s="54" t="s">
        <v>19</v>
      </c>
      <c r="S74" s="54">
        <v>3960</v>
      </c>
    </row>
    <row r="75" spans="1:19" ht="12.75">
      <c r="A75" s="4">
        <v>82</v>
      </c>
      <c r="B75" s="4">
        <v>67</v>
      </c>
      <c r="C75" s="5" t="s">
        <v>53</v>
      </c>
      <c r="D75" s="5" t="s">
        <v>30</v>
      </c>
      <c r="E75" s="5" t="s">
        <v>35</v>
      </c>
      <c r="F75" s="54">
        <v>1990</v>
      </c>
      <c r="G75" s="54">
        <v>13</v>
      </c>
      <c r="H75" s="57">
        <v>13.32155</v>
      </c>
      <c r="I75" s="57">
        <v>3641.11</v>
      </c>
      <c r="J75" s="57">
        <v>1174.1666402342962</v>
      </c>
      <c r="K75" s="57">
        <v>283.40466367713003</v>
      </c>
      <c r="L75" s="57">
        <v>91.39089502281075</v>
      </c>
      <c r="M75" s="57">
        <v>101.7</v>
      </c>
      <c r="N75" s="57">
        <v>328</v>
      </c>
      <c r="O75" s="54">
        <v>30</v>
      </c>
      <c r="P75" s="54" t="s">
        <v>18</v>
      </c>
      <c r="Q75" s="54" t="s">
        <v>18</v>
      </c>
      <c r="R75" s="54" t="s">
        <v>16</v>
      </c>
      <c r="S75" s="54">
        <v>3960</v>
      </c>
    </row>
    <row r="76" spans="1:19" ht="12.75">
      <c r="A76" s="4">
        <v>84</v>
      </c>
      <c r="B76" s="4">
        <v>69</v>
      </c>
      <c r="C76" s="5" t="s">
        <v>53</v>
      </c>
      <c r="D76" s="5" t="s">
        <v>30</v>
      </c>
      <c r="E76" s="5" t="s">
        <v>35</v>
      </c>
      <c r="F76" s="54">
        <v>1990</v>
      </c>
      <c r="G76" s="54">
        <v>15</v>
      </c>
      <c r="H76" s="57">
        <v>40.933045</v>
      </c>
      <c r="I76" s="57">
        <v>2440.7422</v>
      </c>
      <c r="J76" s="57">
        <v>1533.445332262184</v>
      </c>
      <c r="K76" s="57">
        <v>585.8924404761905</v>
      </c>
      <c r="L76" s="57">
        <v>368.098698853125</v>
      </c>
      <c r="M76" s="57">
        <v>52.2</v>
      </c>
      <c r="N76" s="57">
        <v>328</v>
      </c>
      <c r="O76" s="54">
        <v>30</v>
      </c>
      <c r="P76" s="54" t="s">
        <v>18</v>
      </c>
      <c r="Q76" s="54" t="s">
        <v>18</v>
      </c>
      <c r="R76" s="54" t="s">
        <v>16</v>
      </c>
      <c r="S76" s="54">
        <v>3960</v>
      </c>
    </row>
    <row r="77" spans="1:19" ht="12.75">
      <c r="A77" s="4">
        <v>83</v>
      </c>
      <c r="B77" s="4">
        <v>68</v>
      </c>
      <c r="C77" s="5" t="s">
        <v>53</v>
      </c>
      <c r="D77" s="5" t="s">
        <v>30</v>
      </c>
      <c r="E77" s="5" t="s">
        <v>35</v>
      </c>
      <c r="F77" s="54">
        <v>1990</v>
      </c>
      <c r="G77" s="54">
        <v>14</v>
      </c>
      <c r="H77" s="57">
        <v>11.748109999999999</v>
      </c>
      <c r="I77" s="57">
        <v>2610.798</v>
      </c>
      <c r="J77" s="57">
        <v>1020.5356991810523</v>
      </c>
      <c r="K77" s="57">
        <v>227.01684210526315</v>
      </c>
      <c r="L77" s="57">
        <v>88.73868896933784</v>
      </c>
      <c r="M77" s="57">
        <v>83.9</v>
      </c>
      <c r="N77" s="57">
        <v>328</v>
      </c>
      <c r="O77" s="54">
        <v>32</v>
      </c>
      <c r="P77" s="54" t="s">
        <v>18</v>
      </c>
      <c r="Q77" s="54" t="s">
        <v>18</v>
      </c>
      <c r="R77" s="54" t="s">
        <v>16</v>
      </c>
      <c r="S77" s="54">
        <v>3960</v>
      </c>
    </row>
    <row r="78" spans="1:19" ht="12.75">
      <c r="A78" s="4">
        <v>81</v>
      </c>
      <c r="B78" s="4">
        <v>66</v>
      </c>
      <c r="C78" s="5" t="s">
        <v>53</v>
      </c>
      <c r="D78" s="5" t="s">
        <v>30</v>
      </c>
      <c r="E78" s="5" t="s">
        <v>35</v>
      </c>
      <c r="F78" s="54">
        <v>1990</v>
      </c>
      <c r="G78" s="54">
        <v>12</v>
      </c>
      <c r="H78" s="57">
        <v>53.9252</v>
      </c>
      <c r="I78" s="57">
        <v>4691.43</v>
      </c>
      <c r="J78" s="57">
        <v>3294.6193962837597</v>
      </c>
      <c r="K78" s="57">
        <v>803.3385889328063</v>
      </c>
      <c r="L78" s="57">
        <v>564.1552569006144</v>
      </c>
      <c r="M78" s="57">
        <v>46.7</v>
      </c>
      <c r="N78" s="57">
        <v>328</v>
      </c>
      <c r="O78" s="54">
        <v>32</v>
      </c>
      <c r="P78" s="54" t="s">
        <v>18</v>
      </c>
      <c r="Q78" s="54" t="s">
        <v>21</v>
      </c>
      <c r="R78" s="54" t="s">
        <v>16</v>
      </c>
      <c r="S78" s="54">
        <v>3970</v>
      </c>
    </row>
    <row r="79" spans="1:19" ht="12.75">
      <c r="A79" s="4">
        <v>92</v>
      </c>
      <c r="B79" s="4">
        <v>77</v>
      </c>
      <c r="C79" s="5" t="s">
        <v>53</v>
      </c>
      <c r="D79" s="5" t="s">
        <v>30</v>
      </c>
      <c r="E79" s="5" t="s">
        <v>35</v>
      </c>
      <c r="F79" s="54">
        <v>1991</v>
      </c>
      <c r="G79" s="54">
        <v>11</v>
      </c>
      <c r="H79" s="57">
        <v>34.78</v>
      </c>
      <c r="I79" s="57">
        <v>1930</v>
      </c>
      <c r="J79" s="57">
        <v>701.7261521588821</v>
      </c>
      <c r="K79" s="57">
        <v>1106.111111111111</v>
      </c>
      <c r="L79" s="57">
        <v>402.169478684034</v>
      </c>
      <c r="M79" s="57">
        <v>90.2</v>
      </c>
      <c r="N79" s="57">
        <v>328</v>
      </c>
      <c r="O79" s="54">
        <v>20</v>
      </c>
      <c r="P79" s="54" t="s">
        <v>18</v>
      </c>
      <c r="Q79" s="54" t="s">
        <v>18</v>
      </c>
      <c r="R79" s="54" t="s">
        <v>16</v>
      </c>
      <c r="S79" s="54">
        <v>3990</v>
      </c>
    </row>
    <row r="80" spans="1:19" ht="12.75">
      <c r="A80" s="4">
        <v>80</v>
      </c>
      <c r="B80" s="4">
        <v>65</v>
      </c>
      <c r="C80" s="5" t="s">
        <v>53</v>
      </c>
      <c r="D80" s="5" t="s">
        <v>30</v>
      </c>
      <c r="E80" s="5" t="s">
        <v>35</v>
      </c>
      <c r="F80" s="54">
        <v>1990</v>
      </c>
      <c r="G80" s="54">
        <v>11</v>
      </c>
      <c r="H80" s="57">
        <v>51.093779999999995</v>
      </c>
      <c r="I80" s="57">
        <v>2510.766</v>
      </c>
      <c r="J80" s="57">
        <v>953.0361783154119</v>
      </c>
      <c r="K80" s="57">
        <v>1471.924847204969</v>
      </c>
      <c r="L80" s="57">
        <v>558.7130107495959</v>
      </c>
      <c r="M80" s="57">
        <v>86.4</v>
      </c>
      <c r="N80" s="57">
        <v>328</v>
      </c>
      <c r="O80" s="54">
        <v>32</v>
      </c>
      <c r="P80" s="54" t="s">
        <v>18</v>
      </c>
      <c r="Q80" s="54" t="s">
        <v>18</v>
      </c>
      <c r="R80" s="54" t="s">
        <v>16</v>
      </c>
      <c r="S80" s="54">
        <v>3990</v>
      </c>
    </row>
    <row r="81" spans="1:19" ht="12.75">
      <c r="A81" s="4">
        <v>91</v>
      </c>
      <c r="B81" s="4">
        <v>76</v>
      </c>
      <c r="C81" s="5" t="s">
        <v>53</v>
      </c>
      <c r="D81" s="5" t="s">
        <v>30</v>
      </c>
      <c r="E81" s="5" t="s">
        <v>35</v>
      </c>
      <c r="F81" s="54">
        <v>1991</v>
      </c>
      <c r="G81" s="54">
        <v>10</v>
      </c>
      <c r="H81" s="57">
        <v>43.2</v>
      </c>
      <c r="I81" s="57">
        <v>1430</v>
      </c>
      <c r="J81" s="57">
        <v>1221.2981630824372</v>
      </c>
      <c r="K81" s="57">
        <v>423.2</v>
      </c>
      <c r="L81" s="57">
        <v>361.43593189964156</v>
      </c>
      <c r="M81" s="57">
        <v>38.4</v>
      </c>
      <c r="N81" s="57">
        <v>328</v>
      </c>
      <c r="O81" s="54">
        <v>18</v>
      </c>
      <c r="P81" s="54" t="s">
        <v>18</v>
      </c>
      <c r="Q81" s="54" t="s">
        <v>18</v>
      </c>
      <c r="R81" s="54" t="s">
        <v>16</v>
      </c>
      <c r="S81" s="54">
        <v>4020</v>
      </c>
    </row>
    <row r="82" spans="1:19" ht="12.75">
      <c r="A82" s="4">
        <v>79</v>
      </c>
      <c r="B82" s="4">
        <v>64</v>
      </c>
      <c r="C82" s="5" t="s">
        <v>53</v>
      </c>
      <c r="D82" s="5" t="s">
        <v>30</v>
      </c>
      <c r="E82" s="5" t="s">
        <v>35</v>
      </c>
      <c r="F82" s="54">
        <v>1990</v>
      </c>
      <c r="G82" s="54">
        <v>10</v>
      </c>
      <c r="H82" s="57">
        <v>58.5715</v>
      </c>
      <c r="I82" s="57">
        <v>1730.524</v>
      </c>
      <c r="J82" s="57">
        <v>1694.141614508104</v>
      </c>
      <c r="K82" s="57">
        <v>565.1714107142857</v>
      </c>
      <c r="L82" s="57">
        <v>553.2892963179493</v>
      </c>
      <c r="M82" s="57">
        <v>33.5</v>
      </c>
      <c r="N82" s="57">
        <v>328</v>
      </c>
      <c r="O82" s="54">
        <v>28</v>
      </c>
      <c r="P82" s="54" t="s">
        <v>18</v>
      </c>
      <c r="Q82" s="54" t="s">
        <v>18</v>
      </c>
      <c r="R82" s="54" t="s">
        <v>16</v>
      </c>
      <c r="S82" s="54">
        <v>4020</v>
      </c>
    </row>
    <row r="83" spans="1:19" s="10" customFormat="1" ht="12.75">
      <c r="A83" s="10">
        <v>117</v>
      </c>
      <c r="B83" s="10">
        <v>82</v>
      </c>
      <c r="C83" s="11" t="s">
        <v>56</v>
      </c>
      <c r="D83" s="11" t="s">
        <v>36</v>
      </c>
      <c r="E83" s="11" t="s">
        <v>36</v>
      </c>
      <c r="F83" s="51">
        <v>1985</v>
      </c>
      <c r="G83" s="51">
        <v>1</v>
      </c>
      <c r="H83" s="59">
        <v>50.55030343</v>
      </c>
      <c r="I83" s="59">
        <v>1257.142857142857</v>
      </c>
      <c r="J83" s="59">
        <v>1493.4767025089604</v>
      </c>
      <c r="K83" s="59">
        <v>497.0099667774086</v>
      </c>
      <c r="L83" s="59">
        <v>590.4442777361005</v>
      </c>
      <c r="M83" s="59">
        <v>27.6</v>
      </c>
      <c r="N83" s="59">
        <v>240</v>
      </c>
      <c r="O83" s="51">
        <v>30</v>
      </c>
      <c r="P83" s="51" t="s">
        <v>17</v>
      </c>
      <c r="Q83" s="51">
        <v>3</v>
      </c>
      <c r="R83" s="51" t="s">
        <v>16</v>
      </c>
      <c r="S83" s="51">
        <v>2160</v>
      </c>
    </row>
    <row r="84" spans="1:19" s="10" customFormat="1" ht="12" customHeight="1">
      <c r="A84" s="10">
        <v>118</v>
      </c>
      <c r="B84" s="10">
        <v>83</v>
      </c>
      <c r="C84" s="11" t="s">
        <v>56</v>
      </c>
      <c r="D84" s="11" t="s">
        <v>36</v>
      </c>
      <c r="E84" s="11" t="s">
        <v>36</v>
      </c>
      <c r="F84" s="51">
        <v>1985</v>
      </c>
      <c r="G84" s="51">
        <v>2</v>
      </c>
      <c r="H84" s="59">
        <v>48.08443497</v>
      </c>
      <c r="I84" s="59">
        <v>1122.9813664596272</v>
      </c>
      <c r="J84" s="59">
        <v>1095.862775217614</v>
      </c>
      <c r="K84" s="59">
        <v>549.2843640291655</v>
      </c>
      <c r="L84" s="59">
        <v>536.0198357042676</v>
      </c>
      <c r="M84" s="59">
        <v>33.6</v>
      </c>
      <c r="N84" s="59">
        <v>295</v>
      </c>
      <c r="O84" s="51">
        <v>30</v>
      </c>
      <c r="P84" s="51" t="s">
        <v>17</v>
      </c>
      <c r="Q84" s="51">
        <v>3</v>
      </c>
      <c r="R84" s="51" t="s">
        <v>16</v>
      </c>
      <c r="S84" s="51">
        <v>2240</v>
      </c>
    </row>
    <row r="85" spans="1:19" ht="12.75">
      <c r="A85" s="4">
        <v>3</v>
      </c>
      <c r="B85" s="4">
        <v>86</v>
      </c>
      <c r="C85" s="5" t="s">
        <v>53</v>
      </c>
      <c r="D85" s="5" t="s">
        <v>37</v>
      </c>
      <c r="E85" s="5" t="s">
        <v>38</v>
      </c>
      <c r="F85" s="54">
        <v>1987</v>
      </c>
      <c r="G85" s="54">
        <v>3</v>
      </c>
      <c r="H85" s="57">
        <v>79.41216943506818</v>
      </c>
      <c r="I85" s="57">
        <v>3436.812606410081</v>
      </c>
      <c r="J85" s="57">
        <v>2516.889495723238</v>
      </c>
      <c r="K85" s="57">
        <v>1031.0437819230244</v>
      </c>
      <c r="L85" s="57">
        <v>755.0668487169713</v>
      </c>
      <c r="M85" s="57">
        <v>44.799324</v>
      </c>
      <c r="N85" s="57">
        <v>230.99719104000002</v>
      </c>
      <c r="O85" s="54">
        <v>52</v>
      </c>
      <c r="P85" s="54" t="s">
        <v>18</v>
      </c>
      <c r="Q85" s="54" t="s">
        <v>26</v>
      </c>
      <c r="R85" s="54" t="s">
        <v>16</v>
      </c>
      <c r="S85" s="54">
        <v>7400</v>
      </c>
    </row>
    <row r="86" spans="1:19" ht="12.75">
      <c r="A86" s="4">
        <v>7</v>
      </c>
      <c r="B86" s="4">
        <v>90</v>
      </c>
      <c r="C86" s="5" t="s">
        <v>53</v>
      </c>
      <c r="D86" s="5" t="s">
        <v>37</v>
      </c>
      <c r="E86" s="5" t="s">
        <v>38</v>
      </c>
      <c r="F86" s="54">
        <v>1988</v>
      </c>
      <c r="G86" s="54">
        <v>3</v>
      </c>
      <c r="H86" s="57">
        <v>80.8468564763792</v>
      </c>
      <c r="I86" s="57">
        <v>2734.04004125915</v>
      </c>
      <c r="J86" s="57">
        <v>2424.3101734936063</v>
      </c>
      <c r="K86" s="57">
        <v>826.2208915893035</v>
      </c>
      <c r="L86" s="57">
        <v>732.6212062755403</v>
      </c>
      <c r="M86" s="57">
        <v>36.99955008</v>
      </c>
      <c r="N86" s="57">
        <v>239.9970816</v>
      </c>
      <c r="O86" s="54">
        <v>60</v>
      </c>
      <c r="P86" s="54" t="s">
        <v>18</v>
      </c>
      <c r="Q86" s="54" t="s">
        <v>18</v>
      </c>
      <c r="R86" s="54" t="s">
        <v>16</v>
      </c>
      <c r="S86" s="54">
        <v>7400</v>
      </c>
    </row>
    <row r="87" spans="1:19" ht="12.75">
      <c r="A87" s="4">
        <v>5</v>
      </c>
      <c r="B87" s="4">
        <v>88</v>
      </c>
      <c r="C87" s="5" t="s">
        <v>53</v>
      </c>
      <c r="D87" s="5" t="s">
        <v>37</v>
      </c>
      <c r="E87" s="5" t="s">
        <v>38</v>
      </c>
      <c r="F87" s="54">
        <v>1987</v>
      </c>
      <c r="G87" s="54">
        <v>5</v>
      </c>
      <c r="H87" s="57">
        <v>73.2250815694143</v>
      </c>
      <c r="I87" s="57">
        <v>1796.3885816545912</v>
      </c>
      <c r="J87" s="57">
        <v>1632.5907515514357</v>
      </c>
      <c r="K87" s="57">
        <v>739.6894159754198</v>
      </c>
      <c r="L87" s="57">
        <v>672.2432506388265</v>
      </c>
      <c r="M87" s="57">
        <v>36.09962664</v>
      </c>
      <c r="N87" s="57">
        <v>251.99693568000004</v>
      </c>
      <c r="O87" s="54">
        <v>50</v>
      </c>
      <c r="P87" s="54" t="s">
        <v>18</v>
      </c>
      <c r="Q87" s="54" t="s">
        <v>26</v>
      </c>
      <c r="R87" s="54" t="s">
        <v>16</v>
      </c>
      <c r="S87" s="54">
        <v>7475</v>
      </c>
    </row>
    <row r="88" spans="1:19" ht="12.75">
      <c r="A88" s="4">
        <v>17</v>
      </c>
      <c r="B88" s="4">
        <v>100</v>
      </c>
      <c r="C88" s="5" t="s">
        <v>53</v>
      </c>
      <c r="D88" s="5" t="s">
        <v>37</v>
      </c>
      <c r="E88" s="5" t="s">
        <v>38</v>
      </c>
      <c r="F88" s="54">
        <v>1995</v>
      </c>
      <c r="G88" s="54">
        <v>5</v>
      </c>
      <c r="H88" s="57">
        <v>56.905516474501226</v>
      </c>
      <c r="I88" s="57">
        <v>1055.7122795680216</v>
      </c>
      <c r="J88" s="57">
        <v>935.9151414610121</v>
      </c>
      <c r="K88" s="57">
        <v>747.7961980273487</v>
      </c>
      <c r="L88" s="57">
        <v>662.939891868217</v>
      </c>
      <c r="M88" s="57">
        <v>37.007424</v>
      </c>
      <c r="N88" s="57">
        <v>251.670168</v>
      </c>
      <c r="O88" s="54">
        <v>52</v>
      </c>
      <c r="P88" s="54" t="s">
        <v>18</v>
      </c>
      <c r="Q88" s="54" t="s">
        <v>18</v>
      </c>
      <c r="R88" s="54" t="s">
        <v>19</v>
      </c>
      <c r="S88" s="54">
        <v>7475</v>
      </c>
    </row>
    <row r="89" spans="1:19" ht="12.75">
      <c r="A89" s="4">
        <v>8</v>
      </c>
      <c r="B89" s="4">
        <v>91</v>
      </c>
      <c r="C89" s="5" t="s">
        <v>53</v>
      </c>
      <c r="D89" s="5" t="s">
        <v>37</v>
      </c>
      <c r="E89" s="5" t="s">
        <v>38</v>
      </c>
      <c r="F89" s="54">
        <v>1988</v>
      </c>
      <c r="G89" s="54">
        <v>5</v>
      </c>
      <c r="H89" s="57">
        <v>70.09791215905665</v>
      </c>
      <c r="I89" s="57">
        <v>1558.4028235177154</v>
      </c>
      <c r="J89" s="57">
        <v>1465.0085297463836</v>
      </c>
      <c r="K89" s="57">
        <v>746.4618566429394</v>
      </c>
      <c r="L89" s="57">
        <v>701.7267747524695</v>
      </c>
      <c r="M89" s="57">
        <v>34.89951</v>
      </c>
      <c r="N89" s="57">
        <v>258.99685056000004</v>
      </c>
      <c r="O89" s="54">
        <v>55</v>
      </c>
      <c r="P89" s="54" t="s">
        <v>18</v>
      </c>
      <c r="Q89" s="54" t="s">
        <v>18</v>
      </c>
      <c r="R89" s="54" t="s">
        <v>16</v>
      </c>
      <c r="S89" s="54">
        <v>7475</v>
      </c>
    </row>
    <row r="90" spans="1:19" ht="12.75">
      <c r="A90" s="4">
        <v>25</v>
      </c>
      <c r="B90" s="4">
        <v>108</v>
      </c>
      <c r="C90" s="5" t="s">
        <v>53</v>
      </c>
      <c r="D90" s="5" t="s">
        <v>37</v>
      </c>
      <c r="E90" s="5" t="s">
        <v>38</v>
      </c>
      <c r="F90" s="54">
        <v>1999</v>
      </c>
      <c r="G90" s="54">
        <v>5</v>
      </c>
      <c r="H90" s="57">
        <v>91.30437998843547</v>
      </c>
      <c r="I90" s="57">
        <v>2942.199908036835</v>
      </c>
      <c r="J90" s="57">
        <v>2295.0077285778743</v>
      </c>
      <c r="K90" s="57">
        <v>1172.1911984210499</v>
      </c>
      <c r="L90" s="57">
        <v>914.3457085967627</v>
      </c>
      <c r="M90" s="57">
        <v>42.059856</v>
      </c>
      <c r="N90" s="57">
        <v>299.996352</v>
      </c>
      <c r="O90" s="54">
        <v>58</v>
      </c>
      <c r="P90" s="54" t="s">
        <v>18</v>
      </c>
      <c r="Q90" s="54" t="s">
        <v>18</v>
      </c>
      <c r="R90" s="54" t="s">
        <v>16</v>
      </c>
      <c r="S90" s="54">
        <v>7475</v>
      </c>
    </row>
    <row r="91" spans="1:19" ht="12.75">
      <c r="A91" s="4">
        <v>14</v>
      </c>
      <c r="B91" s="4">
        <v>97</v>
      </c>
      <c r="C91" s="5" t="s">
        <v>53</v>
      </c>
      <c r="D91" s="5" t="s">
        <v>37</v>
      </c>
      <c r="E91" s="5" t="s">
        <v>38</v>
      </c>
      <c r="F91" s="54">
        <v>1991</v>
      </c>
      <c r="G91" s="54">
        <v>5</v>
      </c>
      <c r="H91" s="57">
        <v>115.85097858586659</v>
      </c>
      <c r="I91" s="57">
        <v>1938.682938347397</v>
      </c>
      <c r="J91" s="57">
        <v>1855.1989840644949</v>
      </c>
      <c r="K91" s="57">
        <v>1067.680458800016</v>
      </c>
      <c r="L91" s="57">
        <v>1021.703788325374</v>
      </c>
      <c r="M91" s="57">
        <v>34.28436</v>
      </c>
      <c r="N91" s="57">
        <v>251.99824800000002</v>
      </c>
      <c r="O91" s="54">
        <v>89</v>
      </c>
      <c r="P91" s="54" t="s">
        <v>18</v>
      </c>
      <c r="Q91" s="54" t="s">
        <v>18</v>
      </c>
      <c r="R91" s="54" t="s">
        <v>16</v>
      </c>
      <c r="S91" s="54">
        <v>7475</v>
      </c>
    </row>
    <row r="92" spans="1:19" ht="12.75">
      <c r="A92" s="4">
        <v>22</v>
      </c>
      <c r="B92" s="4">
        <v>105</v>
      </c>
      <c r="C92" s="5" t="s">
        <v>53</v>
      </c>
      <c r="D92" s="5" t="s">
        <v>37</v>
      </c>
      <c r="E92" s="5" t="s">
        <v>38</v>
      </c>
      <c r="F92" s="54">
        <v>1998</v>
      </c>
      <c r="G92" s="54">
        <v>5</v>
      </c>
      <c r="H92" s="57">
        <v>54.93282179269853</v>
      </c>
      <c r="I92" s="57">
        <v>1805.0877999676886</v>
      </c>
      <c r="J92" s="57">
        <v>1475.9507767519938</v>
      </c>
      <c r="K92" s="57">
        <v>519.1102169841719</v>
      </c>
      <c r="L92" s="57">
        <v>424.45643252998514</v>
      </c>
      <c r="M92" s="57">
        <v>40.12418400000001</v>
      </c>
      <c r="N92" s="57">
        <v>299.996352</v>
      </c>
      <c r="O92" s="54">
        <v>110</v>
      </c>
      <c r="P92" s="54" t="s">
        <v>18</v>
      </c>
      <c r="Q92" s="54" t="s">
        <v>18</v>
      </c>
      <c r="R92" s="54" t="s">
        <v>16</v>
      </c>
      <c r="S92" s="54">
        <v>7475</v>
      </c>
    </row>
    <row r="93" spans="1:19" ht="12.75">
      <c r="A93" s="4">
        <v>19</v>
      </c>
      <c r="B93" s="4">
        <v>102</v>
      </c>
      <c r="C93" s="5" t="s">
        <v>53</v>
      </c>
      <c r="D93" s="5" t="s">
        <v>37</v>
      </c>
      <c r="E93" s="5" t="s">
        <v>38</v>
      </c>
      <c r="F93" s="54">
        <v>1997</v>
      </c>
      <c r="G93" s="54">
        <v>5</v>
      </c>
      <c r="H93" s="57">
        <v>33.26680577039977</v>
      </c>
      <c r="I93" s="57">
        <v>1101.6938620801075</v>
      </c>
      <c r="J93" s="57">
        <v>785.801613466553</v>
      </c>
      <c r="K93" s="57">
        <v>318.5620806014768</v>
      </c>
      <c r="L93" s="57">
        <v>227.21974365297916</v>
      </c>
      <c r="M93" s="57">
        <v>45.996816</v>
      </c>
      <c r="N93" s="57">
        <v>249.99696000000003</v>
      </c>
      <c r="O93" s="54" t="s">
        <v>18</v>
      </c>
      <c r="P93" s="54" t="s">
        <v>18</v>
      </c>
      <c r="Q93" s="54" t="s">
        <v>18</v>
      </c>
      <c r="R93" s="54" t="s">
        <v>23</v>
      </c>
      <c r="S93" s="54">
        <v>7475</v>
      </c>
    </row>
    <row r="94" spans="1:19" ht="12.75">
      <c r="A94" s="4">
        <v>30</v>
      </c>
      <c r="B94" s="4">
        <v>113</v>
      </c>
      <c r="C94" s="5" t="s">
        <v>53</v>
      </c>
      <c r="D94" s="5" t="s">
        <v>37</v>
      </c>
      <c r="E94" s="5" t="s">
        <v>38</v>
      </c>
      <c r="F94" s="54">
        <v>2002</v>
      </c>
      <c r="G94" s="54">
        <v>5</v>
      </c>
      <c r="H94" s="57">
        <v>106.24530050458876</v>
      </c>
      <c r="I94" s="57">
        <v>2573.1045024668497</v>
      </c>
      <c r="J94" s="57">
        <v>2199.2346174930335</v>
      </c>
      <c r="K94" s="57">
        <v>1385.5178090206114</v>
      </c>
      <c r="L94" s="57">
        <v>1184.203255573172</v>
      </c>
      <c r="M94" s="57">
        <v>38.38536</v>
      </c>
      <c r="N94" s="57">
        <v>254.99985192000003</v>
      </c>
      <c r="O94" s="54" t="s">
        <v>18</v>
      </c>
      <c r="P94" s="54" t="s">
        <v>18</v>
      </c>
      <c r="Q94" s="54" t="s">
        <v>18</v>
      </c>
      <c r="R94" s="54" t="s">
        <v>16</v>
      </c>
      <c r="S94" s="54">
        <v>7475</v>
      </c>
    </row>
    <row r="95" spans="1:19" s="7" customFormat="1" ht="12.75">
      <c r="A95" s="7">
        <v>2</v>
      </c>
      <c r="B95" s="7">
        <v>85</v>
      </c>
      <c r="C95" s="8" t="s">
        <v>54</v>
      </c>
      <c r="D95" s="8" t="s">
        <v>37</v>
      </c>
      <c r="E95" s="8" t="s">
        <v>38</v>
      </c>
      <c r="F95" s="49">
        <v>1986</v>
      </c>
      <c r="G95" s="49">
        <v>2</v>
      </c>
      <c r="H95" s="58">
        <v>123.18133807</v>
      </c>
      <c r="I95" s="58">
        <v>2133.5403726708073</v>
      </c>
      <c r="J95" s="58">
        <v>1927.1572025237715</v>
      </c>
      <c r="K95" s="58">
        <v>1110.6100570067215</v>
      </c>
      <c r="L95" s="58">
        <v>1003.1777218616892</v>
      </c>
      <c r="M95" s="58">
        <v>36.3</v>
      </c>
      <c r="N95" s="58">
        <v>229</v>
      </c>
      <c r="O95" s="49">
        <v>15</v>
      </c>
      <c r="P95" s="49" t="s">
        <v>39</v>
      </c>
      <c r="Q95" s="49">
        <v>2</v>
      </c>
      <c r="R95" s="49" t="s">
        <v>16</v>
      </c>
      <c r="S95" s="49">
        <v>7520</v>
      </c>
    </row>
    <row r="96" spans="1:19" s="7" customFormat="1" ht="12.75">
      <c r="A96" s="7">
        <v>6</v>
      </c>
      <c r="B96" s="7">
        <v>89</v>
      </c>
      <c r="C96" s="8" t="s">
        <v>54</v>
      </c>
      <c r="D96" s="8" t="s">
        <v>37</v>
      </c>
      <c r="E96" s="8" t="s">
        <v>38</v>
      </c>
      <c r="F96" s="49">
        <v>1988</v>
      </c>
      <c r="G96" s="49">
        <v>2</v>
      </c>
      <c r="H96" s="58">
        <v>146.03544891594964</v>
      </c>
      <c r="I96" s="58">
        <v>3687.847192016603</v>
      </c>
      <c r="J96" s="58">
        <v>3261.243880065266</v>
      </c>
      <c r="K96" s="58">
        <v>1088.427122643789</v>
      </c>
      <c r="L96" s="58">
        <v>962.5198951581514</v>
      </c>
      <c r="M96" s="58">
        <v>37.09961448</v>
      </c>
      <c r="N96" s="58">
        <v>281.99657088</v>
      </c>
      <c r="O96" s="49">
        <v>30</v>
      </c>
      <c r="P96" s="49" t="s">
        <v>18</v>
      </c>
      <c r="Q96" s="49" t="s">
        <v>18</v>
      </c>
      <c r="R96" s="49" t="s">
        <v>16</v>
      </c>
      <c r="S96" s="49">
        <v>7520</v>
      </c>
    </row>
    <row r="97" spans="1:19" s="7" customFormat="1" ht="12.75">
      <c r="A97" s="7">
        <v>1</v>
      </c>
      <c r="B97" s="7">
        <v>84</v>
      </c>
      <c r="C97" s="8" t="s">
        <v>54</v>
      </c>
      <c r="D97" s="8" t="s">
        <v>37</v>
      </c>
      <c r="E97" s="8" t="s">
        <v>38</v>
      </c>
      <c r="F97" s="49">
        <v>1986</v>
      </c>
      <c r="G97" s="49">
        <v>1</v>
      </c>
      <c r="H97" s="58">
        <v>70.72559083</v>
      </c>
      <c r="I97" s="58">
        <v>1629.1925465838508</v>
      </c>
      <c r="J97" s="58">
        <v>1405.7617430673458</v>
      </c>
      <c r="K97" s="58">
        <v>948.3359599517938</v>
      </c>
      <c r="L97" s="58">
        <v>818.2792235765146</v>
      </c>
      <c r="M97" s="58">
        <v>38</v>
      </c>
      <c r="N97" s="58">
        <v>300</v>
      </c>
      <c r="O97" s="49">
        <v>10</v>
      </c>
      <c r="P97" s="49" t="s">
        <v>39</v>
      </c>
      <c r="Q97" s="49">
        <v>2</v>
      </c>
      <c r="R97" s="49" t="s">
        <v>16</v>
      </c>
      <c r="S97" s="49">
        <v>7600</v>
      </c>
    </row>
    <row r="98" spans="1:19" s="7" customFormat="1" ht="12.75">
      <c r="A98" s="7">
        <v>10</v>
      </c>
      <c r="B98" s="7">
        <v>93</v>
      </c>
      <c r="C98" s="8" t="s">
        <v>54</v>
      </c>
      <c r="D98" s="8" t="s">
        <v>37</v>
      </c>
      <c r="E98" s="8" t="s">
        <v>38</v>
      </c>
      <c r="F98" s="49">
        <v>1989</v>
      </c>
      <c r="G98" s="49">
        <v>1</v>
      </c>
      <c r="H98" s="58">
        <v>176.53375703631954</v>
      </c>
      <c r="I98" s="58">
        <v>3493.3575254452135</v>
      </c>
      <c r="J98" s="58">
        <v>3697.1441087177345</v>
      </c>
      <c r="K98" s="58">
        <v>1724.9808898937542</v>
      </c>
      <c r="L98" s="58">
        <v>1825.6084263544092</v>
      </c>
      <c r="M98" s="58">
        <v>30.999623040000003</v>
      </c>
      <c r="N98" s="58">
        <v>308.99624256</v>
      </c>
      <c r="O98" s="49">
        <v>18</v>
      </c>
      <c r="P98" s="49" t="s">
        <v>18</v>
      </c>
      <c r="Q98" s="49" t="s">
        <v>21</v>
      </c>
      <c r="R98" s="49" t="s">
        <v>16</v>
      </c>
      <c r="S98" s="49">
        <v>7600</v>
      </c>
    </row>
    <row r="99" spans="1:19" s="7" customFormat="1" ht="12.75">
      <c r="A99" s="7">
        <v>29</v>
      </c>
      <c r="B99" s="7">
        <v>112</v>
      </c>
      <c r="C99" s="8" t="s">
        <v>54</v>
      </c>
      <c r="D99" s="8" t="s">
        <v>37</v>
      </c>
      <c r="E99" s="8" t="s">
        <v>38</v>
      </c>
      <c r="F99" s="49">
        <v>2002</v>
      </c>
      <c r="G99" s="49">
        <v>1</v>
      </c>
      <c r="H99" s="58">
        <v>153.82535121056821</v>
      </c>
      <c r="I99" s="58">
        <v>3280.8480495109798</v>
      </c>
      <c r="J99" s="58">
        <v>3605.327526935143</v>
      </c>
      <c r="K99" s="58">
        <v>1516.951248698625</v>
      </c>
      <c r="L99" s="58">
        <v>1666.9793941743135</v>
      </c>
      <c r="M99" s="58">
        <v>29.85528</v>
      </c>
      <c r="N99" s="58">
        <v>299.99996088000006</v>
      </c>
      <c r="O99" s="49">
        <v>47</v>
      </c>
      <c r="P99" s="49" t="s">
        <v>18</v>
      </c>
      <c r="Q99" s="49" t="s">
        <v>18</v>
      </c>
      <c r="R99" s="49" t="s">
        <v>16</v>
      </c>
      <c r="S99" s="49">
        <v>7600</v>
      </c>
    </row>
    <row r="100" spans="1:19" s="7" customFormat="1" ht="12.75">
      <c r="A100" s="7">
        <v>21</v>
      </c>
      <c r="B100" s="7">
        <v>104</v>
      </c>
      <c r="C100" s="8" t="s">
        <v>54</v>
      </c>
      <c r="D100" s="8" t="s">
        <v>37</v>
      </c>
      <c r="E100" s="8" t="s">
        <v>38</v>
      </c>
      <c r="F100" s="49">
        <v>1998</v>
      </c>
      <c r="G100" s="49">
        <v>1</v>
      </c>
      <c r="H100" s="58">
        <v>78.57153249679999</v>
      </c>
      <c r="I100" s="58">
        <v>1367.020020629575</v>
      </c>
      <c r="J100" s="58">
        <v>1174.4158252831398</v>
      </c>
      <c r="K100" s="58">
        <v>755.7509057139114</v>
      </c>
      <c r="L100" s="58">
        <v>649.2705375549066</v>
      </c>
      <c r="M100" s="58">
        <v>38.188512</v>
      </c>
      <c r="N100" s="58">
        <v>299.996352</v>
      </c>
      <c r="O100" s="49" t="s">
        <v>18</v>
      </c>
      <c r="P100" s="49" t="s">
        <v>18</v>
      </c>
      <c r="Q100" s="49" t="s">
        <v>18</v>
      </c>
      <c r="R100" s="49" t="s">
        <v>16</v>
      </c>
      <c r="S100" s="49">
        <v>7600</v>
      </c>
    </row>
    <row r="101" spans="1:19" s="7" customFormat="1" ht="12.75">
      <c r="A101" s="7">
        <v>24</v>
      </c>
      <c r="B101" s="7">
        <v>107</v>
      </c>
      <c r="C101" s="8" t="s">
        <v>54</v>
      </c>
      <c r="D101" s="8" t="s">
        <v>37</v>
      </c>
      <c r="E101" s="8" t="s">
        <v>38</v>
      </c>
      <c r="F101" s="49">
        <v>1999</v>
      </c>
      <c r="G101" s="49">
        <v>1</v>
      </c>
      <c r="H101" s="58">
        <v>109.33884443741569</v>
      </c>
      <c r="I101" s="58">
        <v>1760.9703356655523</v>
      </c>
      <c r="J101" s="58">
        <v>1615.5691152894976</v>
      </c>
      <c r="K101" s="58">
        <v>1054.4081639478925</v>
      </c>
      <c r="L101" s="58">
        <v>967.3469394017362</v>
      </c>
      <c r="M101" s="58">
        <v>35.760720000000006</v>
      </c>
      <c r="N101" s="58">
        <v>299.996352</v>
      </c>
      <c r="O101" s="49" t="s">
        <v>18</v>
      </c>
      <c r="P101" s="49" t="s">
        <v>18</v>
      </c>
      <c r="Q101" s="49" t="s">
        <v>18</v>
      </c>
      <c r="R101" s="49" t="s">
        <v>19</v>
      </c>
      <c r="S101" s="49">
        <v>7600</v>
      </c>
    </row>
    <row r="102" spans="1:19" s="7" customFormat="1" ht="12.75">
      <c r="A102" s="7">
        <v>27</v>
      </c>
      <c r="B102" s="7">
        <v>110</v>
      </c>
      <c r="C102" s="8" t="s">
        <v>54</v>
      </c>
      <c r="D102" s="8" t="s">
        <v>37</v>
      </c>
      <c r="E102" s="8" t="s">
        <v>38</v>
      </c>
      <c r="F102" s="49">
        <v>2000</v>
      </c>
      <c r="G102" s="49">
        <v>1</v>
      </c>
      <c r="H102" s="58">
        <v>61.09749267333192</v>
      </c>
      <c r="I102" s="58">
        <v>1695.7261983173225</v>
      </c>
      <c r="J102" s="58">
        <v>1564.323061178342</v>
      </c>
      <c r="K102" s="58">
        <v>806.3593110879576</v>
      </c>
      <c r="L102" s="58">
        <v>743.873903217673</v>
      </c>
      <c r="M102" s="58">
        <v>35.563872</v>
      </c>
      <c r="N102" s="58">
        <v>299.996352</v>
      </c>
      <c r="O102" s="49" t="s">
        <v>18</v>
      </c>
      <c r="P102" s="49" t="s">
        <v>18</v>
      </c>
      <c r="Q102" s="49" t="s">
        <v>18</v>
      </c>
      <c r="R102" s="49" t="s">
        <v>19</v>
      </c>
      <c r="S102" s="49">
        <v>7600</v>
      </c>
    </row>
    <row r="103" spans="1:19" ht="12.75">
      <c r="A103" s="4">
        <v>18</v>
      </c>
      <c r="B103" s="4">
        <v>101</v>
      </c>
      <c r="C103" s="5" t="s">
        <v>53</v>
      </c>
      <c r="D103" s="5" t="s">
        <v>37</v>
      </c>
      <c r="E103" s="5" t="s">
        <v>38</v>
      </c>
      <c r="F103" s="54">
        <v>1995</v>
      </c>
      <c r="G103" s="54">
        <v>6</v>
      </c>
      <c r="H103" s="57">
        <v>62.19592493933568</v>
      </c>
      <c r="I103" s="57">
        <v>1518.013595635478</v>
      </c>
      <c r="J103" s="57">
        <v>1037.603277946328</v>
      </c>
      <c r="K103" s="57">
        <v>1027.1589000407726</v>
      </c>
      <c r="L103" s="57">
        <v>702.0908407660783</v>
      </c>
      <c r="M103" s="57">
        <v>47.998104000000005</v>
      </c>
      <c r="N103" s="57">
        <v>364.98900000000003</v>
      </c>
      <c r="O103" s="54">
        <v>15</v>
      </c>
      <c r="P103" s="54" t="s">
        <v>18</v>
      </c>
      <c r="Q103" s="54" t="s">
        <v>18</v>
      </c>
      <c r="R103" s="54" t="s">
        <v>19</v>
      </c>
      <c r="S103" s="54">
        <v>7640</v>
      </c>
    </row>
    <row r="104" spans="1:19" ht="12.75">
      <c r="A104" s="4">
        <v>28</v>
      </c>
      <c r="B104" s="4">
        <v>111</v>
      </c>
      <c r="C104" s="5" t="s">
        <v>53</v>
      </c>
      <c r="D104" s="5" t="s">
        <v>37</v>
      </c>
      <c r="E104" s="5" t="s">
        <v>38</v>
      </c>
      <c r="F104" s="54">
        <v>2000</v>
      </c>
      <c r="G104" s="54">
        <v>6</v>
      </c>
      <c r="H104" s="57">
        <v>172.79012053789853</v>
      </c>
      <c r="I104" s="57">
        <v>4353.337392968546</v>
      </c>
      <c r="J104" s="57">
        <v>3745.7730106423555</v>
      </c>
      <c r="K104" s="57">
        <v>2080.5382177751885</v>
      </c>
      <c r="L104" s="57">
        <v>1790.1722748022617</v>
      </c>
      <c r="M104" s="57">
        <v>38.1294576</v>
      </c>
      <c r="N104" s="57">
        <v>559.9997520000001</v>
      </c>
      <c r="O104" s="54">
        <v>29</v>
      </c>
      <c r="P104" s="54" t="s">
        <v>18</v>
      </c>
      <c r="Q104" s="54" t="s">
        <v>18</v>
      </c>
      <c r="R104" s="54" t="s">
        <v>19</v>
      </c>
      <c r="S104" s="54">
        <v>7640</v>
      </c>
    </row>
    <row r="105" spans="1:19" ht="12.75">
      <c r="A105" s="4">
        <v>15</v>
      </c>
      <c r="B105" s="4">
        <v>98</v>
      </c>
      <c r="C105" s="5" t="s">
        <v>53</v>
      </c>
      <c r="D105" s="5" t="s">
        <v>37</v>
      </c>
      <c r="E105" s="5" t="s">
        <v>38</v>
      </c>
      <c r="F105" s="54">
        <v>1991</v>
      </c>
      <c r="G105" s="54">
        <v>6</v>
      </c>
      <c r="H105" s="57">
        <v>240.82567007507055</v>
      </c>
      <c r="I105" s="57">
        <v>6926.441895435396</v>
      </c>
      <c r="J105" s="57">
        <v>5462.4936083875355</v>
      </c>
      <c r="K105" s="57">
        <v>2954.2172925776326</v>
      </c>
      <c r="L105" s="57">
        <v>2329.824363231571</v>
      </c>
      <c r="M105" s="57">
        <v>41.600544</v>
      </c>
      <c r="N105" s="57">
        <v>376.996728</v>
      </c>
      <c r="O105" s="54">
        <v>36</v>
      </c>
      <c r="P105" s="54" t="s">
        <v>18</v>
      </c>
      <c r="Q105" s="54" t="s">
        <v>18</v>
      </c>
      <c r="R105" s="54" t="s">
        <v>16</v>
      </c>
      <c r="S105" s="54">
        <v>7640</v>
      </c>
    </row>
    <row r="106" spans="1:19" ht="12.75">
      <c r="A106" s="4">
        <v>31</v>
      </c>
      <c r="B106" s="4">
        <v>114</v>
      </c>
      <c r="C106" s="5" t="s">
        <v>53</v>
      </c>
      <c r="D106" s="5" t="s">
        <v>37</v>
      </c>
      <c r="E106" s="5" t="s">
        <v>38</v>
      </c>
      <c r="F106" s="54">
        <v>2002</v>
      </c>
      <c r="G106" s="54">
        <v>6</v>
      </c>
      <c r="H106" s="57">
        <v>200.9458537236277</v>
      </c>
      <c r="I106" s="57">
        <v>4910.087365006773</v>
      </c>
      <c r="J106" s="57">
        <v>5776.573370596204</v>
      </c>
      <c r="K106" s="57">
        <v>1787.7753995665687</v>
      </c>
      <c r="L106" s="57">
        <v>2103.265175960669</v>
      </c>
      <c r="M106" s="57">
        <v>27.8868</v>
      </c>
      <c r="N106" s="57">
        <v>281.99985168</v>
      </c>
      <c r="O106" s="54">
        <v>66</v>
      </c>
      <c r="P106" s="54" t="s">
        <v>18</v>
      </c>
      <c r="Q106" s="54" t="s">
        <v>18</v>
      </c>
      <c r="R106" s="54" t="s">
        <v>16</v>
      </c>
      <c r="S106" s="54">
        <v>7640</v>
      </c>
    </row>
    <row r="107" spans="1:19" ht="12.75">
      <c r="A107" s="4">
        <v>9</v>
      </c>
      <c r="B107" s="4">
        <v>92</v>
      </c>
      <c r="C107" s="5" t="s">
        <v>53</v>
      </c>
      <c r="D107" s="5" t="s">
        <v>37</v>
      </c>
      <c r="E107" s="5" t="s">
        <v>38</v>
      </c>
      <c r="F107" s="54">
        <v>1988</v>
      </c>
      <c r="G107" s="54">
        <v>6</v>
      </c>
      <c r="H107" s="57">
        <v>184.54782918114296</v>
      </c>
      <c r="I107" s="57">
        <v>6299.476804155741</v>
      </c>
      <c r="J107" s="57">
        <v>4851.535911398775</v>
      </c>
      <c r="K107" s="57">
        <v>2064.290091207958</v>
      </c>
      <c r="L107" s="57">
        <v>1589.8109986583677</v>
      </c>
      <c r="M107" s="57">
        <v>42.5995476</v>
      </c>
      <c r="N107" s="57">
        <v>354.9956832</v>
      </c>
      <c r="O107" s="54">
        <v>89</v>
      </c>
      <c r="P107" s="54" t="s">
        <v>18</v>
      </c>
      <c r="Q107" s="54" t="s">
        <v>18</v>
      </c>
      <c r="R107" s="54" t="s">
        <v>16</v>
      </c>
      <c r="S107" s="54">
        <v>7640</v>
      </c>
    </row>
    <row r="108" spans="1:19" ht="12.75">
      <c r="A108" s="4">
        <v>20</v>
      </c>
      <c r="B108" s="4">
        <v>103</v>
      </c>
      <c r="C108" s="5" t="s">
        <v>53</v>
      </c>
      <c r="D108" s="5" t="s">
        <v>37</v>
      </c>
      <c r="E108" s="5" t="s">
        <v>38</v>
      </c>
      <c r="F108" s="54">
        <v>1997</v>
      </c>
      <c r="G108" s="54">
        <v>6</v>
      </c>
      <c r="H108" s="57">
        <v>26.58654423429523</v>
      </c>
      <c r="I108" s="57">
        <v>713.3359016739781</v>
      </c>
      <c r="J108" s="57">
        <v>531.9432525533022</v>
      </c>
      <c r="K108" s="57">
        <v>248.83810523510863</v>
      </c>
      <c r="L108" s="57">
        <v>185.56159972789607</v>
      </c>
      <c r="M108" s="57">
        <v>43.995528</v>
      </c>
      <c r="N108" s="57">
        <v>376.996728</v>
      </c>
      <c r="O108" s="54" t="s">
        <v>18</v>
      </c>
      <c r="P108" s="54" t="s">
        <v>18</v>
      </c>
      <c r="Q108" s="54" t="s">
        <v>18</v>
      </c>
      <c r="R108" s="54" t="s">
        <v>23</v>
      </c>
      <c r="S108" s="54">
        <v>7640</v>
      </c>
    </row>
    <row r="109" spans="1:19" ht="12.75">
      <c r="A109" s="4">
        <v>23</v>
      </c>
      <c r="B109" s="4">
        <v>106</v>
      </c>
      <c r="C109" s="5" t="s">
        <v>53</v>
      </c>
      <c r="D109" s="5" t="s">
        <v>37</v>
      </c>
      <c r="E109" s="5" t="s">
        <v>38</v>
      </c>
      <c r="F109" s="54">
        <v>1998</v>
      </c>
      <c r="G109" s="54">
        <v>6</v>
      </c>
      <c r="H109" s="57">
        <v>80.34247431341831</v>
      </c>
      <c r="I109" s="57">
        <v>2197.1739967937165</v>
      </c>
      <c r="J109" s="57">
        <v>1344.6597287599245</v>
      </c>
      <c r="K109" s="57">
        <v>963.1447657177935</v>
      </c>
      <c r="L109" s="57">
        <v>589.4398811002409</v>
      </c>
      <c r="M109" s="57">
        <v>53.608272</v>
      </c>
      <c r="N109" s="57">
        <v>559.9997520000001</v>
      </c>
      <c r="O109" s="54" t="s">
        <v>18</v>
      </c>
      <c r="P109" s="54" t="s">
        <v>18</v>
      </c>
      <c r="Q109" s="54" t="s">
        <v>18</v>
      </c>
      <c r="R109" s="54" t="s">
        <v>16</v>
      </c>
      <c r="S109" s="54">
        <v>7640</v>
      </c>
    </row>
    <row r="110" spans="1:19" ht="12.75">
      <c r="A110" s="4">
        <v>26</v>
      </c>
      <c r="B110" s="4">
        <v>109</v>
      </c>
      <c r="C110" s="5" t="s">
        <v>53</v>
      </c>
      <c r="D110" s="5" t="s">
        <v>37</v>
      </c>
      <c r="E110" s="5" t="s">
        <v>38</v>
      </c>
      <c r="F110" s="54">
        <v>1999</v>
      </c>
      <c r="G110" s="54">
        <v>6</v>
      </c>
      <c r="H110" s="57">
        <v>146.4613716313389</v>
      </c>
      <c r="I110" s="57">
        <v>3784.1599661973232</v>
      </c>
      <c r="J110" s="57">
        <v>3114.534951602735</v>
      </c>
      <c r="K110" s="57">
        <v>1646.9919023863997</v>
      </c>
      <c r="L110" s="57">
        <v>1355.5488908530037</v>
      </c>
      <c r="M110" s="57">
        <v>39.861720000000005</v>
      </c>
      <c r="N110" s="57">
        <v>580.012632</v>
      </c>
      <c r="O110" s="54" t="s">
        <v>18</v>
      </c>
      <c r="P110" s="54" t="s">
        <v>18</v>
      </c>
      <c r="Q110" s="54" t="s">
        <v>18</v>
      </c>
      <c r="R110" s="54" t="s">
        <v>16</v>
      </c>
      <c r="S110" s="54">
        <v>7640</v>
      </c>
    </row>
    <row r="111" spans="1:19" ht="12.75">
      <c r="A111" s="4">
        <v>11</v>
      </c>
      <c r="B111" s="4">
        <v>94</v>
      </c>
      <c r="C111" s="5" t="s">
        <v>53</v>
      </c>
      <c r="D111" s="5" t="s">
        <v>37</v>
      </c>
      <c r="E111" s="5" t="s">
        <v>38</v>
      </c>
      <c r="F111" s="54">
        <v>1989</v>
      </c>
      <c r="G111" s="54">
        <v>7</v>
      </c>
      <c r="H111" s="57">
        <v>116.66919853911428</v>
      </c>
      <c r="I111" s="57">
        <v>2041.830812631265</v>
      </c>
      <c r="J111" s="57">
        <v>2182.0586283217326</v>
      </c>
      <c r="K111" s="57">
        <v>1164.9709544460593</v>
      </c>
      <c r="L111" s="57">
        <v>1244.9782357909276</v>
      </c>
      <c r="M111" s="57">
        <v>30.699626688000002</v>
      </c>
      <c r="N111" s="57">
        <v>285.99652224</v>
      </c>
      <c r="O111" s="54">
        <v>12</v>
      </c>
      <c r="P111" s="54" t="s">
        <v>18</v>
      </c>
      <c r="Q111" s="54" t="s">
        <v>26</v>
      </c>
      <c r="R111" s="54" t="s">
        <v>16</v>
      </c>
      <c r="S111" s="54">
        <v>7715</v>
      </c>
    </row>
    <row r="112" spans="1:19" ht="12.75">
      <c r="A112" s="4">
        <v>16</v>
      </c>
      <c r="B112" s="4">
        <v>99</v>
      </c>
      <c r="C112" s="5" t="s">
        <v>53</v>
      </c>
      <c r="D112" s="5" t="s">
        <v>37</v>
      </c>
      <c r="E112" s="5" t="s">
        <v>38</v>
      </c>
      <c r="F112" s="54">
        <v>1991</v>
      </c>
      <c r="G112" s="54">
        <v>7</v>
      </c>
      <c r="H112" s="57">
        <v>175.69312009805137</v>
      </c>
      <c r="I112" s="57">
        <v>2454.422309766737</v>
      </c>
      <c r="J112" s="57">
        <v>2605.543853255559</v>
      </c>
      <c r="K112" s="57">
        <v>1665.8974953167897</v>
      </c>
      <c r="L112" s="57">
        <v>1768.4686786802436</v>
      </c>
      <c r="M112" s="57">
        <v>30.905136000000002</v>
      </c>
      <c r="N112" s="57">
        <v>301.99764</v>
      </c>
      <c r="O112" s="54">
        <v>21</v>
      </c>
      <c r="P112" s="54" t="s">
        <v>18</v>
      </c>
      <c r="Q112" s="54" t="s">
        <v>18</v>
      </c>
      <c r="R112" s="54" t="s">
        <v>16</v>
      </c>
      <c r="S112" s="54">
        <v>7715</v>
      </c>
    </row>
    <row r="113" spans="1:19" ht="12.75">
      <c r="A113" s="4">
        <v>12</v>
      </c>
      <c r="B113" s="4">
        <v>95</v>
      </c>
      <c r="C113" s="5" t="s">
        <v>53</v>
      </c>
      <c r="D113" s="5" t="s">
        <v>37</v>
      </c>
      <c r="E113" s="5" t="s">
        <v>38</v>
      </c>
      <c r="F113" s="54">
        <v>1989</v>
      </c>
      <c r="G113" s="54">
        <v>8</v>
      </c>
      <c r="H113" s="57">
        <v>121.51126730353904</v>
      </c>
      <c r="I113" s="57">
        <v>1925.634110877751</v>
      </c>
      <c r="J113" s="57">
        <v>2858.6865222469905</v>
      </c>
      <c r="K113" s="57">
        <v>814.6913546021253</v>
      </c>
      <c r="L113" s="57">
        <v>1209.4442978737266</v>
      </c>
      <c r="M113" s="57">
        <v>22.099731264000003</v>
      </c>
      <c r="N113" s="57">
        <v>275.99664384</v>
      </c>
      <c r="O113" s="54">
        <v>12</v>
      </c>
      <c r="P113" s="54" t="s">
        <v>18</v>
      </c>
      <c r="Q113" s="54" t="s">
        <v>26</v>
      </c>
      <c r="R113" s="54" t="s">
        <v>16</v>
      </c>
      <c r="S113" s="54">
        <v>7820</v>
      </c>
    </row>
    <row r="114" spans="1:19" ht="12.75">
      <c r="A114" s="4">
        <v>13</v>
      </c>
      <c r="B114" s="4">
        <v>96</v>
      </c>
      <c r="C114" s="5" t="s">
        <v>53</v>
      </c>
      <c r="D114" s="5" t="s">
        <v>37</v>
      </c>
      <c r="E114" s="5" t="s">
        <v>38</v>
      </c>
      <c r="F114" s="54">
        <v>1989</v>
      </c>
      <c r="G114" s="54">
        <v>9</v>
      </c>
      <c r="H114" s="57">
        <v>57.94790627795378</v>
      </c>
      <c r="I114" s="57">
        <v>1451.5267128139485</v>
      </c>
      <c r="J114" s="57">
        <v>1492.8610495539997</v>
      </c>
      <c r="K114" s="57">
        <v>601.137325508807</v>
      </c>
      <c r="L114" s="57">
        <v>618.2555861789291</v>
      </c>
      <c r="M114" s="57">
        <v>31.899612096000002</v>
      </c>
      <c r="N114" s="57">
        <v>268.99672896000004</v>
      </c>
      <c r="O114" s="54">
        <v>9</v>
      </c>
      <c r="P114" s="54" t="s">
        <v>18</v>
      </c>
      <c r="Q114" s="54" t="s">
        <v>18</v>
      </c>
      <c r="R114" s="54" t="s">
        <v>16</v>
      </c>
      <c r="S114" s="54">
        <v>7930</v>
      </c>
    </row>
    <row r="115" spans="1:19" ht="12.75">
      <c r="A115" s="4">
        <v>4</v>
      </c>
      <c r="B115" s="4">
        <v>87</v>
      </c>
      <c r="C115" s="5" t="s">
        <v>53</v>
      </c>
      <c r="D115" s="5" t="s">
        <v>37</v>
      </c>
      <c r="E115" s="5" t="s">
        <v>38</v>
      </c>
      <c r="F115" s="54">
        <v>1987</v>
      </c>
      <c r="G115" s="54">
        <v>4</v>
      </c>
      <c r="H115" s="57">
        <v>109.21555101980302</v>
      </c>
      <c r="I115" s="57">
        <v>3441.7835883032794</v>
      </c>
      <c r="J115" s="57">
        <v>5377.114717384201</v>
      </c>
      <c r="K115" s="57">
        <v>809.8314325419481</v>
      </c>
      <c r="L115" s="57">
        <v>1265.2034629139296</v>
      </c>
      <c r="M115" s="57">
        <v>20.999744640000003</v>
      </c>
      <c r="N115" s="57">
        <v>265.99676544000005</v>
      </c>
      <c r="O115" s="54">
        <v>5</v>
      </c>
      <c r="P115" s="54" t="s">
        <v>18</v>
      </c>
      <c r="Q115" s="54" t="s">
        <v>22</v>
      </c>
      <c r="R115" s="54" t="s">
        <v>16</v>
      </c>
      <c r="S115" s="54">
        <v>8060</v>
      </c>
    </row>
    <row r="116" spans="1:19" ht="12.75">
      <c r="A116" s="4">
        <v>120</v>
      </c>
      <c r="B116" s="4">
        <v>116</v>
      </c>
      <c r="C116" s="5" t="s">
        <v>53</v>
      </c>
      <c r="D116" s="5" t="s">
        <v>40</v>
      </c>
      <c r="E116" s="5" t="s">
        <v>40</v>
      </c>
      <c r="F116" s="54">
        <v>1984</v>
      </c>
      <c r="G116" s="54">
        <v>2</v>
      </c>
      <c r="H116" s="57">
        <v>138.76114334</v>
      </c>
      <c r="I116" s="57">
        <v>3362.732919254658</v>
      </c>
      <c r="J116" s="57">
        <v>5772.738839160051</v>
      </c>
      <c r="K116" s="57">
        <v>393.6309437254617</v>
      </c>
      <c r="L116" s="57">
        <v>675.7386601023472</v>
      </c>
      <c r="M116" s="57">
        <v>19.1</v>
      </c>
      <c r="N116" s="57">
        <v>355</v>
      </c>
      <c r="O116" s="54">
        <v>45</v>
      </c>
      <c r="P116" s="54" t="s">
        <v>17</v>
      </c>
      <c r="Q116" s="54">
        <v>2</v>
      </c>
      <c r="R116" s="54" t="s">
        <v>19</v>
      </c>
      <c r="S116" s="54">
        <v>3440</v>
      </c>
    </row>
    <row r="117" spans="1:19" ht="12.75">
      <c r="A117" s="4">
        <v>119</v>
      </c>
      <c r="B117" s="4">
        <v>115</v>
      </c>
      <c r="C117" s="5" t="s">
        <v>53</v>
      </c>
      <c r="D117" s="5" t="s">
        <v>40</v>
      </c>
      <c r="E117" s="5" t="s">
        <v>40</v>
      </c>
      <c r="F117" s="54">
        <v>1984</v>
      </c>
      <c r="G117" s="54">
        <v>1</v>
      </c>
      <c r="H117" s="57">
        <v>238.40464611</v>
      </c>
      <c r="I117" s="57">
        <v>890.0621118012422</v>
      </c>
      <c r="J117" s="57">
        <v>3354.470399208998</v>
      </c>
      <c r="K117" s="57">
        <v>562.1444916639424</v>
      </c>
      <c r="L117" s="57">
        <v>2118.612883710946</v>
      </c>
      <c r="M117" s="57">
        <v>8.7</v>
      </c>
      <c r="N117" s="57">
        <v>350</v>
      </c>
      <c r="O117" s="54">
        <v>68</v>
      </c>
      <c r="P117" s="54" t="s">
        <v>17</v>
      </c>
      <c r="Q117" s="54">
        <v>1</v>
      </c>
      <c r="R117" s="54" t="s">
        <v>19</v>
      </c>
      <c r="S117" s="54">
        <v>6400</v>
      </c>
    </row>
    <row r="118" spans="1:19" ht="12.75">
      <c r="A118" s="4">
        <v>131</v>
      </c>
      <c r="B118" s="4">
        <v>117</v>
      </c>
      <c r="C118" s="5" t="s">
        <v>53</v>
      </c>
      <c r="D118" s="5" t="s">
        <v>41</v>
      </c>
      <c r="E118" s="5" t="s">
        <v>41</v>
      </c>
      <c r="F118" s="54">
        <v>1985</v>
      </c>
      <c r="G118" s="54">
        <v>1</v>
      </c>
      <c r="H118" s="57">
        <v>5.2679917099999996</v>
      </c>
      <c r="I118" s="57">
        <v>72.67080745341615</v>
      </c>
      <c r="J118" s="57">
        <v>86.0393473595432</v>
      </c>
      <c r="K118" s="57">
        <v>62.28926353149955</v>
      </c>
      <c r="L118" s="57">
        <v>73.7480120224656</v>
      </c>
      <c r="M118" s="57">
        <v>27.7</v>
      </c>
      <c r="N118" s="57">
        <v>316</v>
      </c>
      <c r="O118" s="54">
        <v>138</v>
      </c>
      <c r="P118" s="54" t="s">
        <v>32</v>
      </c>
      <c r="Q118" s="54">
        <v>2</v>
      </c>
      <c r="R118" s="54" t="s">
        <v>16</v>
      </c>
      <c r="S118" s="54">
        <v>6000</v>
      </c>
    </row>
    <row r="119" spans="1:19" ht="12.75">
      <c r="A119" s="4">
        <v>134</v>
      </c>
      <c r="B119" s="4">
        <v>120</v>
      </c>
      <c r="C119" s="5" t="s">
        <v>53</v>
      </c>
      <c r="D119" s="5" t="s">
        <v>41</v>
      </c>
      <c r="E119" s="5" t="s">
        <v>41</v>
      </c>
      <c r="F119" s="54">
        <v>2004</v>
      </c>
      <c r="G119" s="54">
        <v>4</v>
      </c>
      <c r="H119" s="57">
        <v>293.3</v>
      </c>
      <c r="I119" s="57">
        <v>9403.98</v>
      </c>
      <c r="J119" s="57">
        <v>18324.471850290014</v>
      </c>
      <c r="K119" s="57">
        <v>756.0988944723617</v>
      </c>
      <c r="L119" s="57">
        <v>1473.324369872564</v>
      </c>
      <c r="M119" s="57">
        <v>16.830504</v>
      </c>
      <c r="N119" s="57">
        <v>382.016352</v>
      </c>
      <c r="O119" s="54">
        <v>28</v>
      </c>
      <c r="P119" s="54" t="s">
        <v>18</v>
      </c>
      <c r="Q119" s="54" t="s">
        <v>18</v>
      </c>
      <c r="R119" s="54" t="s">
        <v>16</v>
      </c>
      <c r="S119" s="54">
        <v>8579</v>
      </c>
    </row>
    <row r="120" spans="1:19" ht="12.75">
      <c r="A120" s="4">
        <v>132</v>
      </c>
      <c r="B120" s="4">
        <v>118</v>
      </c>
      <c r="C120" s="5" t="s">
        <v>53</v>
      </c>
      <c r="D120" s="5" t="s">
        <v>41</v>
      </c>
      <c r="E120" s="5" t="s">
        <v>41</v>
      </c>
      <c r="F120" s="54">
        <v>2001</v>
      </c>
      <c r="G120" s="54">
        <v>2</v>
      </c>
      <c r="H120" s="57" t="s">
        <v>18</v>
      </c>
      <c r="I120" s="57">
        <v>713.24</v>
      </c>
      <c r="J120" s="57" t="s">
        <v>18</v>
      </c>
      <c r="K120" s="57">
        <v>12.73642857142857</v>
      </c>
      <c r="L120" s="57" t="s">
        <v>18</v>
      </c>
      <c r="M120" s="57" t="s">
        <v>18</v>
      </c>
      <c r="N120" s="57">
        <v>1076.364864</v>
      </c>
      <c r="O120" s="54" t="s">
        <v>18</v>
      </c>
      <c r="P120" s="54" t="s">
        <v>18</v>
      </c>
      <c r="Q120" s="54" t="s">
        <v>18</v>
      </c>
      <c r="R120" s="54" t="s">
        <v>16</v>
      </c>
      <c r="S120" s="54">
        <v>8930</v>
      </c>
    </row>
    <row r="121" spans="1:19" ht="12.75">
      <c r="A121" s="4">
        <v>133</v>
      </c>
      <c r="B121" s="4">
        <v>119</v>
      </c>
      <c r="C121" s="5" t="s">
        <v>53</v>
      </c>
      <c r="D121" s="5" t="s">
        <v>41</v>
      </c>
      <c r="E121" s="5" t="s">
        <v>41</v>
      </c>
      <c r="F121" s="54">
        <v>2003</v>
      </c>
      <c r="G121" s="54">
        <v>3</v>
      </c>
      <c r="H121" s="57">
        <v>120.3</v>
      </c>
      <c r="I121" s="57">
        <v>3127.73</v>
      </c>
      <c r="J121" s="57">
        <v>12025.220325934746</v>
      </c>
      <c r="K121" s="57">
        <v>14.823364928909953</v>
      </c>
      <c r="L121" s="57">
        <v>56.991565525757096</v>
      </c>
      <c r="M121" s="57">
        <v>8.53008</v>
      </c>
      <c r="N121" s="57">
        <v>299.996352</v>
      </c>
      <c r="O121" s="54" t="s">
        <v>18</v>
      </c>
      <c r="P121" s="54" t="s">
        <v>18</v>
      </c>
      <c r="Q121" s="54" t="s">
        <v>18</v>
      </c>
      <c r="R121" s="54" t="s">
        <v>16</v>
      </c>
      <c r="S121" s="54">
        <v>8930</v>
      </c>
    </row>
    <row r="122" spans="1:19" s="13" customFormat="1" ht="12.75">
      <c r="A122" s="13">
        <v>102</v>
      </c>
      <c r="B122" s="13">
        <v>122</v>
      </c>
      <c r="C122" s="14" t="s">
        <v>55</v>
      </c>
      <c r="D122" s="14" t="s">
        <v>42</v>
      </c>
      <c r="E122" s="14" t="s">
        <v>42</v>
      </c>
      <c r="F122" s="56">
        <v>1985</v>
      </c>
      <c r="G122" s="56">
        <v>2</v>
      </c>
      <c r="H122" s="60">
        <v>14.234786109999998</v>
      </c>
      <c r="I122" s="60">
        <v>1803.7267080745341</v>
      </c>
      <c r="J122" s="60">
        <v>672.8290946456749</v>
      </c>
      <c r="K122" s="60">
        <v>323.74581939799333</v>
      </c>
      <c r="L122" s="60">
        <v>120.76419647486475</v>
      </c>
      <c r="M122" s="60">
        <v>87.9</v>
      </c>
      <c r="N122" s="60">
        <v>240</v>
      </c>
      <c r="O122" s="56" t="s">
        <v>18</v>
      </c>
      <c r="P122" s="56" t="s">
        <v>17</v>
      </c>
      <c r="Q122" s="56">
        <v>2</v>
      </c>
      <c r="R122" s="56" t="s">
        <v>16</v>
      </c>
      <c r="S122" s="56">
        <v>4760</v>
      </c>
    </row>
    <row r="123" spans="1:19" s="13" customFormat="1" ht="12.75">
      <c r="A123" s="13">
        <v>103</v>
      </c>
      <c r="B123" s="13">
        <v>123</v>
      </c>
      <c r="C123" s="14" t="s">
        <v>55</v>
      </c>
      <c r="D123" s="14" t="s">
        <v>42</v>
      </c>
      <c r="E123" s="14" t="s">
        <v>42</v>
      </c>
      <c r="F123" s="56">
        <v>2002</v>
      </c>
      <c r="G123" s="56">
        <v>1</v>
      </c>
      <c r="H123" s="60">
        <v>29.74</v>
      </c>
      <c r="I123" s="60">
        <v>1757.57</v>
      </c>
      <c r="J123" s="60">
        <v>833.3187946671133</v>
      </c>
      <c r="K123" s="60">
        <v>369.9381379310345</v>
      </c>
      <c r="L123" s="60">
        <v>175.3992177848313</v>
      </c>
      <c r="M123" s="60">
        <v>69.17009064000001</v>
      </c>
      <c r="N123" s="60">
        <v>279.99987600000003</v>
      </c>
      <c r="O123" s="56">
        <v>18</v>
      </c>
      <c r="P123" s="56" t="s">
        <v>18</v>
      </c>
      <c r="Q123" s="56" t="s">
        <v>18</v>
      </c>
      <c r="R123" s="56" t="s">
        <v>16</v>
      </c>
      <c r="S123" s="56">
        <v>4800</v>
      </c>
    </row>
    <row r="124" spans="1:19" s="13" customFormat="1" ht="12.75">
      <c r="A124" s="13">
        <v>101</v>
      </c>
      <c r="B124" s="13">
        <v>121</v>
      </c>
      <c r="C124" s="14" t="s">
        <v>55</v>
      </c>
      <c r="D124" s="14" t="s">
        <v>42</v>
      </c>
      <c r="E124" s="14" t="s">
        <v>42</v>
      </c>
      <c r="F124" s="56">
        <v>1985</v>
      </c>
      <c r="G124" s="56">
        <v>1</v>
      </c>
      <c r="H124" s="60">
        <v>34.746328299999995</v>
      </c>
      <c r="I124" s="60">
        <v>3068.9440993788817</v>
      </c>
      <c r="J124" s="60">
        <v>1397.5887096774193</v>
      </c>
      <c r="K124" s="60">
        <v>445.9149546106068</v>
      </c>
      <c r="L124" s="60">
        <v>203.06844499586435</v>
      </c>
      <c r="M124" s="60">
        <v>72</v>
      </c>
      <c r="N124" s="60">
        <v>265</v>
      </c>
      <c r="O124" s="56" t="s">
        <v>18</v>
      </c>
      <c r="P124" s="56" t="s">
        <v>17</v>
      </c>
      <c r="Q124" s="56">
        <v>3</v>
      </c>
      <c r="R124" s="56" t="s">
        <v>16</v>
      </c>
      <c r="S124" s="56">
        <v>4800</v>
      </c>
    </row>
    <row r="125" spans="1:19" s="13" customFormat="1" ht="12.75">
      <c r="A125" s="13">
        <v>104</v>
      </c>
      <c r="B125" s="13">
        <v>124</v>
      </c>
      <c r="C125" s="14" t="s">
        <v>55</v>
      </c>
      <c r="D125" s="14" t="s">
        <v>42</v>
      </c>
      <c r="E125" s="14" t="s">
        <v>42</v>
      </c>
      <c r="F125" s="56">
        <v>2002</v>
      </c>
      <c r="G125" s="56">
        <v>3</v>
      </c>
      <c r="H125" s="60">
        <v>65.83</v>
      </c>
      <c r="I125" s="60">
        <v>1415.93</v>
      </c>
      <c r="J125" s="60">
        <v>943.59940621179</v>
      </c>
      <c r="K125" s="60">
        <v>944.9907516339869</v>
      </c>
      <c r="L125" s="60">
        <v>629.757623694295</v>
      </c>
      <c r="M125" s="60">
        <v>49.212</v>
      </c>
      <c r="N125" s="60">
        <v>189.99998616000002</v>
      </c>
      <c r="O125" s="56">
        <v>16</v>
      </c>
      <c r="P125" s="56" t="s">
        <v>18</v>
      </c>
      <c r="Q125" s="56" t="s">
        <v>18</v>
      </c>
      <c r="R125" s="56" t="s">
        <v>16</v>
      </c>
      <c r="S125" s="56">
        <v>4980</v>
      </c>
    </row>
    <row r="126" spans="1:19" s="13" customFormat="1" ht="12.75">
      <c r="A126" s="13">
        <v>98</v>
      </c>
      <c r="B126" s="13">
        <v>126</v>
      </c>
      <c r="C126" s="14" t="s">
        <v>55</v>
      </c>
      <c r="D126" s="14" t="s">
        <v>43</v>
      </c>
      <c r="E126" s="14" t="s">
        <v>43</v>
      </c>
      <c r="F126" s="56">
        <v>1984</v>
      </c>
      <c r="G126" s="56">
        <v>2</v>
      </c>
      <c r="H126" s="60">
        <v>64.33674982</v>
      </c>
      <c r="I126" s="60">
        <v>2098.7577639751553</v>
      </c>
      <c r="J126" s="60">
        <v>1938.4600938967133</v>
      </c>
      <c r="K126" s="60">
        <v>560.7368071689347</v>
      </c>
      <c r="L126" s="60">
        <v>517.9091853922516</v>
      </c>
      <c r="M126" s="60">
        <v>35.5</v>
      </c>
      <c r="N126" s="60">
        <v>225</v>
      </c>
      <c r="O126" s="56">
        <v>65</v>
      </c>
      <c r="P126" s="56" t="s">
        <v>17</v>
      </c>
      <c r="Q126" s="56">
        <v>1</v>
      </c>
      <c r="R126" s="56" t="s">
        <v>16</v>
      </c>
      <c r="S126" s="56">
        <v>3380</v>
      </c>
    </row>
    <row r="127" spans="1:19" s="13" customFormat="1" ht="12.75">
      <c r="A127" s="13">
        <v>100</v>
      </c>
      <c r="B127" s="13">
        <v>128</v>
      </c>
      <c r="C127" s="14" t="s">
        <v>55</v>
      </c>
      <c r="D127" s="14" t="s">
        <v>43</v>
      </c>
      <c r="E127" s="14" t="s">
        <v>43</v>
      </c>
      <c r="F127" s="56">
        <v>1999</v>
      </c>
      <c r="G127" s="56">
        <v>2</v>
      </c>
      <c r="H127" s="60">
        <v>56.34</v>
      </c>
      <c r="I127" s="60">
        <v>1560.72</v>
      </c>
      <c r="J127" s="60">
        <v>1269.4343544035887</v>
      </c>
      <c r="K127" s="60">
        <v>879.8925</v>
      </c>
      <c r="L127" s="60">
        <v>715.6733864383488</v>
      </c>
      <c r="M127" s="60">
        <f>12.29*3.2808</f>
        <v>40.321032</v>
      </c>
      <c r="N127" s="60">
        <f>87.78*3.2808</f>
        <v>287.988624</v>
      </c>
      <c r="O127" s="56" t="s">
        <v>18</v>
      </c>
      <c r="P127" s="56" t="s">
        <v>18</v>
      </c>
      <c r="Q127" s="56" t="s">
        <v>18</v>
      </c>
      <c r="R127" s="56" t="s">
        <v>16</v>
      </c>
      <c r="S127" s="56">
        <v>3380</v>
      </c>
    </row>
    <row r="128" spans="1:19" s="13" customFormat="1" ht="12.75">
      <c r="A128" s="13">
        <v>97</v>
      </c>
      <c r="B128" s="13">
        <v>125</v>
      </c>
      <c r="C128" s="14" t="s">
        <v>55</v>
      </c>
      <c r="D128" s="14" t="s">
        <v>43</v>
      </c>
      <c r="E128" s="14" t="s">
        <v>43</v>
      </c>
      <c r="F128" s="56">
        <v>1984</v>
      </c>
      <c r="G128" s="56">
        <v>1</v>
      </c>
      <c r="H128" s="60">
        <v>66.57844842</v>
      </c>
      <c r="I128" s="60">
        <v>1945.9627329192544</v>
      </c>
      <c r="J128" s="60">
        <v>2155.587765184539</v>
      </c>
      <c r="K128" s="60">
        <v>524.3612154572842</v>
      </c>
      <c r="L128" s="60">
        <v>580.8470025946364</v>
      </c>
      <c r="M128" s="60">
        <v>29.6</v>
      </c>
      <c r="N128" s="60">
        <v>300</v>
      </c>
      <c r="O128" s="56">
        <v>65</v>
      </c>
      <c r="P128" s="56" t="s">
        <v>17</v>
      </c>
      <c r="Q128" s="56">
        <v>1</v>
      </c>
      <c r="R128" s="56" t="s">
        <v>16</v>
      </c>
      <c r="S128" s="56">
        <v>3400</v>
      </c>
    </row>
    <row r="129" spans="1:19" s="13" customFormat="1" ht="12.75">
      <c r="A129" s="13">
        <v>99</v>
      </c>
      <c r="B129" s="13">
        <v>127</v>
      </c>
      <c r="C129" s="14" t="s">
        <v>55</v>
      </c>
      <c r="D129" s="14" t="s">
        <v>43</v>
      </c>
      <c r="E129" s="14" t="s">
        <v>43</v>
      </c>
      <c r="F129" s="56">
        <v>1999</v>
      </c>
      <c r="G129" s="56">
        <v>1</v>
      </c>
      <c r="H129" s="60">
        <v>44.56</v>
      </c>
      <c r="I129" s="60">
        <v>1646.49</v>
      </c>
      <c r="J129" s="60">
        <v>1130.4070486564817</v>
      </c>
      <c r="K129" s="60">
        <v>712.7174747474747</v>
      </c>
      <c r="L129" s="60">
        <v>489.3202249361937</v>
      </c>
      <c r="M129" s="60">
        <f>14.56*3.2808</f>
        <v>47.76844800000001</v>
      </c>
      <c r="N129" s="60">
        <f>82.6*3.2808</f>
        <v>270.99408</v>
      </c>
      <c r="O129" s="56">
        <v>66.1</v>
      </c>
      <c r="P129" s="56" t="s">
        <v>18</v>
      </c>
      <c r="Q129" s="56" t="s">
        <v>18</v>
      </c>
      <c r="R129" s="56" t="s">
        <v>19</v>
      </c>
      <c r="S129" s="56">
        <v>3400</v>
      </c>
    </row>
    <row r="130" spans="1:19" ht="12.75">
      <c r="A130" s="4">
        <v>121</v>
      </c>
      <c r="B130" s="4">
        <v>129</v>
      </c>
      <c r="C130" s="5" t="s">
        <v>53</v>
      </c>
      <c r="D130" s="5" t="s">
        <v>44</v>
      </c>
      <c r="E130" s="5" t="s">
        <v>44</v>
      </c>
      <c r="F130" s="54">
        <v>1985</v>
      </c>
      <c r="G130" s="54">
        <v>1</v>
      </c>
      <c r="H130" s="57">
        <v>31.60795026</v>
      </c>
      <c r="I130" s="57">
        <v>768.9440993788819</v>
      </c>
      <c r="J130" s="57">
        <v>894.0639060474336</v>
      </c>
      <c r="K130" s="57">
        <v>210.839511120016</v>
      </c>
      <c r="L130" s="57">
        <v>245.14655488397372</v>
      </c>
      <c r="M130" s="57">
        <v>28.2</v>
      </c>
      <c r="N130" s="57">
        <v>290</v>
      </c>
      <c r="O130" s="54">
        <v>320</v>
      </c>
      <c r="P130" s="54" t="s">
        <v>17</v>
      </c>
      <c r="Q130" s="54">
        <v>2</v>
      </c>
      <c r="R130" s="54" t="s">
        <v>16</v>
      </c>
      <c r="S130" s="54">
        <v>3360</v>
      </c>
    </row>
    <row r="131" spans="1:19" ht="12.75">
      <c r="A131" s="4">
        <v>123</v>
      </c>
      <c r="B131" s="4">
        <v>131</v>
      </c>
      <c r="C131" s="5" t="s">
        <v>53</v>
      </c>
      <c r="D131" s="5" t="s">
        <v>44</v>
      </c>
      <c r="E131" s="5" t="s">
        <v>44</v>
      </c>
      <c r="F131" s="54">
        <v>1986</v>
      </c>
      <c r="G131" s="54">
        <v>3</v>
      </c>
      <c r="H131" s="57">
        <v>79.91655508999999</v>
      </c>
      <c r="I131" s="57">
        <v>1445.9627329192547</v>
      </c>
      <c r="J131" s="57">
        <v>1873.9563942368989</v>
      </c>
      <c r="K131" s="57">
        <v>240.99378881987576</v>
      </c>
      <c r="L131" s="57">
        <v>312.3260657061498</v>
      </c>
      <c r="M131" s="57">
        <v>25.3</v>
      </c>
      <c r="N131" s="57">
        <v>263</v>
      </c>
      <c r="O131" s="54">
        <v>280</v>
      </c>
      <c r="P131" s="54" t="s">
        <v>17</v>
      </c>
      <c r="Q131" s="54">
        <v>3</v>
      </c>
      <c r="R131" s="54" t="s">
        <v>16</v>
      </c>
      <c r="S131" s="54">
        <v>3680</v>
      </c>
    </row>
    <row r="132" spans="1:19" ht="12.75">
      <c r="A132" s="4">
        <v>124</v>
      </c>
      <c r="B132" s="4">
        <v>132</v>
      </c>
      <c r="C132" s="5" t="s">
        <v>53</v>
      </c>
      <c r="D132" s="5" t="s">
        <v>44</v>
      </c>
      <c r="E132" s="5" t="s">
        <v>44</v>
      </c>
      <c r="F132" s="54">
        <v>1986</v>
      </c>
      <c r="G132" s="54">
        <v>4</v>
      </c>
      <c r="H132" s="57">
        <v>70.05308124999999</v>
      </c>
      <c r="I132" s="57">
        <v>2212.422360248447</v>
      </c>
      <c r="J132" s="57">
        <v>2563.329913750522</v>
      </c>
      <c r="K132" s="57">
        <v>462.0882144822706</v>
      </c>
      <c r="L132" s="57">
        <v>535.3790326187798</v>
      </c>
      <c r="M132" s="57">
        <v>28.3</v>
      </c>
      <c r="N132" s="57">
        <v>252</v>
      </c>
      <c r="O132" s="54">
        <v>25</v>
      </c>
      <c r="P132" s="54" t="s">
        <v>17</v>
      </c>
      <c r="Q132" s="54">
        <v>2</v>
      </c>
      <c r="R132" s="54" t="s">
        <v>16</v>
      </c>
      <c r="S132" s="54">
        <v>4000</v>
      </c>
    </row>
    <row r="133" spans="1:19" ht="12.75">
      <c r="A133" s="4">
        <v>122</v>
      </c>
      <c r="B133" s="4">
        <v>130</v>
      </c>
      <c r="C133" s="5" t="s">
        <v>53</v>
      </c>
      <c r="D133" s="5" t="s">
        <v>44</v>
      </c>
      <c r="E133" s="5" t="s">
        <v>44</v>
      </c>
      <c r="F133" s="54">
        <v>1985</v>
      </c>
      <c r="G133" s="54">
        <v>2</v>
      </c>
      <c r="H133" s="57">
        <v>102.89396573999998</v>
      </c>
      <c r="I133" s="57">
        <v>1083.8509316770185</v>
      </c>
      <c r="J133" s="57">
        <v>1759.3048014478863</v>
      </c>
      <c r="K133" s="57">
        <v>504.97600225861083</v>
      </c>
      <c r="L133" s="57">
        <v>819.6761006745835</v>
      </c>
      <c r="M133" s="57">
        <v>20.2</v>
      </c>
      <c r="N133" s="57">
        <v>270</v>
      </c>
      <c r="O133" s="54">
        <v>50</v>
      </c>
      <c r="P133" s="54" t="s">
        <v>15</v>
      </c>
      <c r="Q133" s="54">
        <v>3</v>
      </c>
      <c r="R133" s="54" t="s">
        <v>16</v>
      </c>
      <c r="S133" s="54">
        <v>5040</v>
      </c>
    </row>
    <row r="134" spans="1:19" ht="12.75">
      <c r="A134" s="4">
        <v>63</v>
      </c>
      <c r="B134" s="4">
        <v>133</v>
      </c>
      <c r="C134" s="5" t="s">
        <v>53</v>
      </c>
      <c r="D134" s="5" t="s">
        <v>45</v>
      </c>
      <c r="E134" s="5" t="s">
        <v>45</v>
      </c>
      <c r="F134" s="54">
        <v>1984</v>
      </c>
      <c r="G134" s="54">
        <v>1</v>
      </c>
      <c r="H134" s="57">
        <v>31.271695469999997</v>
      </c>
      <c r="I134" s="57">
        <v>1136.645962732919</v>
      </c>
      <c r="J134" s="57">
        <v>2606.2260320324835</v>
      </c>
      <c r="K134" s="57">
        <v>97.77599679422961</v>
      </c>
      <c r="L134" s="57">
        <v>224.19148662645023</v>
      </c>
      <c r="M134" s="57">
        <v>14.3</v>
      </c>
      <c r="N134" s="57">
        <v>300</v>
      </c>
      <c r="O134" s="54">
        <v>29</v>
      </c>
      <c r="P134" s="54" t="s">
        <v>17</v>
      </c>
      <c r="Q134" s="54">
        <v>1</v>
      </c>
      <c r="R134" s="54" t="s">
        <v>16</v>
      </c>
      <c r="S134" s="54">
        <v>5200</v>
      </c>
    </row>
    <row r="135" spans="1:19" ht="12.75">
      <c r="A135" s="4">
        <v>64</v>
      </c>
      <c r="B135" s="4">
        <v>134</v>
      </c>
      <c r="C135" s="5" t="s">
        <v>53</v>
      </c>
      <c r="D135" s="5" t="s">
        <v>45</v>
      </c>
      <c r="E135" s="5" t="s">
        <v>45</v>
      </c>
      <c r="F135" s="54">
        <v>1985</v>
      </c>
      <c r="G135" s="54">
        <v>1</v>
      </c>
      <c r="H135" s="57">
        <v>39.00555564</v>
      </c>
      <c r="I135" s="57">
        <v>855.27950310559</v>
      </c>
      <c r="J135" s="57">
        <v>1947.4596774193544</v>
      </c>
      <c r="K135" s="57">
        <v>112.53677672441974</v>
      </c>
      <c r="L135" s="57">
        <v>256.24469439728347</v>
      </c>
      <c r="M135" s="57">
        <v>14.4</v>
      </c>
      <c r="N135" s="57">
        <v>300</v>
      </c>
      <c r="O135" s="54">
        <v>30</v>
      </c>
      <c r="P135" s="54" t="s">
        <v>17</v>
      </c>
      <c r="Q135" s="54">
        <v>1</v>
      </c>
      <c r="R135" s="54" t="s">
        <v>16</v>
      </c>
      <c r="S135" s="54">
        <v>5200</v>
      </c>
    </row>
    <row r="136" spans="3:19" ht="12.75">
      <c r="C136" s="62"/>
      <c r="F136" s="54"/>
      <c r="G136" s="54"/>
      <c r="H136" s="57"/>
      <c r="I136" s="57"/>
      <c r="J136" s="57"/>
      <c r="K136" s="57"/>
      <c r="L136" s="57"/>
      <c r="M136" s="57"/>
      <c r="N136" s="57"/>
      <c r="O136" s="54"/>
      <c r="P136" s="54"/>
      <c r="Q136" s="54"/>
      <c r="R136" s="54"/>
      <c r="S136" s="54"/>
    </row>
    <row r="137" spans="3:19" ht="12.75">
      <c r="C137" s="62"/>
      <c r="D137" s="65"/>
      <c r="E137" s="65"/>
      <c r="F137" s="66"/>
      <c r="G137" s="66"/>
      <c r="H137" s="67"/>
      <c r="I137" s="67"/>
      <c r="J137" s="67"/>
      <c r="K137" s="67"/>
      <c r="L137" s="67"/>
      <c r="M137" s="67"/>
      <c r="N137" s="67"/>
      <c r="O137" s="66"/>
      <c r="P137" s="66"/>
      <c r="Q137" s="66"/>
      <c r="R137" s="66"/>
      <c r="S137" s="66"/>
    </row>
    <row r="138" spans="3:19" ht="13.5" thickBot="1">
      <c r="C138" s="62"/>
      <c r="D138" s="68" t="s">
        <v>78</v>
      </c>
      <c r="E138" s="62"/>
      <c r="F138" s="69"/>
      <c r="G138" s="69"/>
      <c r="H138" s="70"/>
      <c r="I138" s="70"/>
      <c r="J138" s="70"/>
      <c r="K138" s="70"/>
      <c r="L138" s="70"/>
      <c r="M138" s="70"/>
      <c r="N138" s="70"/>
      <c r="O138" s="69"/>
      <c r="P138" s="69"/>
      <c r="Q138" s="69"/>
      <c r="R138" s="69"/>
      <c r="S138" s="69"/>
    </row>
    <row r="139" spans="4:19" s="62" customFormat="1" ht="51.75" hidden="1" thickBot="1">
      <c r="D139" s="85" t="s">
        <v>68</v>
      </c>
      <c r="E139" s="65"/>
      <c r="F139" s="65"/>
      <c r="G139" s="65"/>
      <c r="H139" s="73"/>
      <c r="I139" s="103" t="s">
        <v>5</v>
      </c>
      <c r="J139" s="103" t="s">
        <v>6</v>
      </c>
      <c r="K139" s="103" t="s">
        <v>7</v>
      </c>
      <c r="L139" s="103" t="s">
        <v>8</v>
      </c>
      <c r="M139" s="71"/>
      <c r="N139" s="75"/>
      <c r="O139" s="72"/>
      <c r="P139" s="72"/>
      <c r="Q139" s="76"/>
      <c r="R139" s="72"/>
      <c r="S139" s="72"/>
    </row>
    <row r="140" spans="4:18" s="62" customFormat="1" ht="115.5" thickBot="1">
      <c r="D140" s="104" t="s">
        <v>73</v>
      </c>
      <c r="E140" s="105" t="s">
        <v>74</v>
      </c>
      <c r="F140" s="118"/>
      <c r="G140" s="122"/>
      <c r="H140" s="125"/>
      <c r="I140" s="107" t="s">
        <v>69</v>
      </c>
      <c r="J140" s="107" t="s">
        <v>70</v>
      </c>
      <c r="K140" s="107" t="s">
        <v>71</v>
      </c>
      <c r="L140" s="126" t="s">
        <v>72</v>
      </c>
      <c r="M140" s="91"/>
      <c r="N140" s="86"/>
      <c r="O140" s="87" t="s">
        <v>75</v>
      </c>
      <c r="P140" s="87" t="s">
        <v>76</v>
      </c>
      <c r="Q140" s="87" t="s">
        <v>84</v>
      </c>
      <c r="R140" s="153" t="s">
        <v>83</v>
      </c>
    </row>
    <row r="141" spans="2:18" s="62" customFormat="1" ht="13.5" thickBot="1">
      <c r="B141" s="62">
        <v>28</v>
      </c>
      <c r="D141" s="88" t="s">
        <v>46</v>
      </c>
      <c r="E141" s="89" t="s">
        <v>47</v>
      </c>
      <c r="F141" s="119"/>
      <c r="G141" s="123"/>
      <c r="H141" s="127"/>
      <c r="I141" s="90">
        <f>+AVERAGE(I3:I9,I26:I36,I49:I50,I95:I102)</f>
        <v>1602.1906639252938</v>
      </c>
      <c r="J141" s="90">
        <f>+AVERAGE(J3:J9,J26:J36,J49:J50,J95:J102)</f>
        <v>2194.611022229666</v>
      </c>
      <c r="K141" s="90">
        <f>+AVERAGE(K3:K9,K26:K36,K49:K50,K95:K102)</f>
        <v>600.6551537081392</v>
      </c>
      <c r="L141" s="128">
        <f>+AVERAGE(L3:L9,L26:L36,L49:L50,L95:L102)</f>
        <v>771.086561358083</v>
      </c>
      <c r="M141" s="91" t="s">
        <v>50</v>
      </c>
      <c r="N141" s="92"/>
      <c r="O141" s="93"/>
      <c r="P141" s="93"/>
      <c r="Q141" s="93"/>
      <c r="R141" s="94"/>
    </row>
    <row r="142" spans="4:18" s="62" customFormat="1" ht="12.75">
      <c r="D142" s="95"/>
      <c r="E142" s="5" t="s">
        <v>51</v>
      </c>
      <c r="F142" s="120"/>
      <c r="G142" s="74"/>
      <c r="H142" s="77" t="s">
        <v>61</v>
      </c>
      <c r="I142" s="6">
        <f>+I141*1.61</f>
        <v>2579.5269689197235</v>
      </c>
      <c r="J142" s="6">
        <f>+J141*2.47</f>
        <v>5420.689224907275</v>
      </c>
      <c r="K142" s="6">
        <f>+K141*1.61</f>
        <v>967.0547974701042</v>
      </c>
      <c r="L142" s="129">
        <f>+L141*2.47</f>
        <v>1904.5838065544651</v>
      </c>
      <c r="M142" s="71"/>
      <c r="N142" s="82" t="s">
        <v>61</v>
      </c>
      <c r="O142" s="83">
        <v>700</v>
      </c>
      <c r="P142" s="83">
        <v>1400</v>
      </c>
      <c r="Q142" s="84">
        <f>O142/K142</f>
        <v>0.7238472957595146</v>
      </c>
      <c r="R142" s="154">
        <f>P142/L142</f>
        <v>0.7350687300721647</v>
      </c>
    </row>
    <row r="143" spans="4:18" s="62" customFormat="1" ht="13.5" thickBot="1">
      <c r="D143" s="96"/>
      <c r="E143" s="97" t="s">
        <v>51</v>
      </c>
      <c r="F143" s="121"/>
      <c r="G143" s="124"/>
      <c r="H143" s="78" t="s">
        <v>60</v>
      </c>
      <c r="I143" s="98">
        <f>+I141*1.61</f>
        <v>2579.5269689197235</v>
      </c>
      <c r="J143" s="98">
        <f>+J141/2.47</f>
        <v>888.5064867326582</v>
      </c>
      <c r="K143" s="98">
        <f>+K141*1.61</f>
        <v>967.0547974701042</v>
      </c>
      <c r="L143" s="130">
        <f>+L141/2.47</f>
        <v>312.18079407209837</v>
      </c>
      <c r="M143" s="99"/>
      <c r="N143" s="78" t="s">
        <v>60</v>
      </c>
      <c r="O143" s="79">
        <f>K143*Q142</f>
        <v>700</v>
      </c>
      <c r="P143" s="80">
        <f>L143*R142</f>
        <v>229.4743398514973</v>
      </c>
      <c r="Q143" s="81">
        <f>O143/K143</f>
        <v>0.7238472957595146</v>
      </c>
      <c r="R143" s="155">
        <f>P143/L143</f>
        <v>0.7350687300721647</v>
      </c>
    </row>
    <row r="144" spans="2:18" s="62" customFormat="1" ht="13.5" thickBot="1">
      <c r="B144" s="62">
        <v>11</v>
      </c>
      <c r="D144" s="100" t="s">
        <v>48</v>
      </c>
      <c r="E144" s="89" t="s">
        <v>47</v>
      </c>
      <c r="F144" s="119"/>
      <c r="G144" s="123"/>
      <c r="H144" s="127"/>
      <c r="I144" s="90">
        <f>+AVERAGE(I16:I18,I122:I129)</f>
        <v>2070.2995200451724</v>
      </c>
      <c r="J144" s="90">
        <f>+AVERAGE(J16:J18,J122:J129)</f>
        <v>1764.3372383842177</v>
      </c>
      <c r="K144" s="90">
        <f>+AVERAGE(K16:K18,K122:K129)</f>
        <v>550.0925303034148</v>
      </c>
      <c r="L144" s="128">
        <f>+AVERAGE(L16:L18,L122:L129)</f>
        <v>464.22793397462266</v>
      </c>
      <c r="M144" s="91"/>
      <c r="N144" s="92"/>
      <c r="O144" s="93"/>
      <c r="P144" s="93"/>
      <c r="Q144" s="101"/>
      <c r="R144" s="156"/>
    </row>
    <row r="145" spans="4:18" s="62" customFormat="1" ht="12.75">
      <c r="D145" s="95"/>
      <c r="E145" s="5" t="s">
        <v>51</v>
      </c>
      <c r="F145" s="120"/>
      <c r="G145" s="74"/>
      <c r="H145" s="77" t="s">
        <v>61</v>
      </c>
      <c r="I145" s="6">
        <f>+I144*1.61</f>
        <v>3333.1822272727277</v>
      </c>
      <c r="J145" s="6">
        <f>+J144*2.47</f>
        <v>4357.912978809018</v>
      </c>
      <c r="K145" s="6">
        <f>+K144*1.61</f>
        <v>885.648973788498</v>
      </c>
      <c r="L145" s="129">
        <f>+L144*2.47</f>
        <v>1146.642996917318</v>
      </c>
      <c r="M145" s="71"/>
      <c r="N145" s="82" t="s">
        <v>61</v>
      </c>
      <c r="O145" s="83">
        <v>550</v>
      </c>
      <c r="P145" s="83">
        <v>1000</v>
      </c>
      <c r="Q145" s="84">
        <f>O145/K145</f>
        <v>0.6210135350208689</v>
      </c>
      <c r="R145" s="154">
        <f>P145/L145</f>
        <v>0.8721110255663193</v>
      </c>
    </row>
    <row r="146" spans="4:18" s="62" customFormat="1" ht="13.5" thickBot="1">
      <c r="D146" s="96"/>
      <c r="E146" s="97" t="s">
        <v>51</v>
      </c>
      <c r="F146" s="121"/>
      <c r="G146" s="124"/>
      <c r="H146" s="78" t="s">
        <v>60</v>
      </c>
      <c r="I146" s="98">
        <f>+I144*1.61</f>
        <v>3333.1822272727277</v>
      </c>
      <c r="J146" s="98">
        <f>+J144/2.47</f>
        <v>714.3065742446225</v>
      </c>
      <c r="K146" s="98">
        <f>+K144*1.61</f>
        <v>885.648973788498</v>
      </c>
      <c r="L146" s="130">
        <f>+L144/2.47</f>
        <v>187.94653197353142</v>
      </c>
      <c r="M146" s="99"/>
      <c r="N146" s="78" t="s">
        <v>60</v>
      </c>
      <c r="O146" s="79">
        <f>K146*Q145</f>
        <v>550</v>
      </c>
      <c r="P146" s="80">
        <f>L146*R145</f>
        <v>163.9102427510695</v>
      </c>
      <c r="Q146" s="81">
        <f>O146/K146</f>
        <v>0.6210135350208689</v>
      </c>
      <c r="R146" s="155">
        <f>P146/L146</f>
        <v>0.8721110255663191</v>
      </c>
    </row>
    <row r="147" spans="2:18" s="62" customFormat="1" ht="13.5" thickBot="1">
      <c r="B147" s="62">
        <v>25</v>
      </c>
      <c r="D147" s="102" t="s">
        <v>49</v>
      </c>
      <c r="E147" s="89" t="s">
        <v>47</v>
      </c>
      <c r="F147" s="119"/>
      <c r="G147" s="123"/>
      <c r="H147" s="127"/>
      <c r="I147" s="90">
        <f>+AVERAGE(I10:I15,I43:I45,I51:I64,I83:I84)</f>
        <v>844.5430224596272</v>
      </c>
      <c r="J147" s="90">
        <f>+AVERAGE(J10:J15,J43:J45,J51:J64,J83:J84)</f>
        <v>779.0364687578591</v>
      </c>
      <c r="K147" s="90">
        <f>+AVERAGE(K10:K15,K43:K45,K51:K64,K83:K84)</f>
        <v>269.5966948999864</v>
      </c>
      <c r="L147" s="128">
        <f>+AVERAGE(L10:L15,L43:L45,L51:L64,L83:L84)</f>
        <v>213.9221981022239</v>
      </c>
      <c r="M147" s="91"/>
      <c r="N147" s="92"/>
      <c r="O147" s="93"/>
      <c r="P147" s="93"/>
      <c r="Q147" s="101"/>
      <c r="R147" s="156"/>
    </row>
    <row r="148" spans="4:18" s="62" customFormat="1" ht="12.75">
      <c r="D148" s="95"/>
      <c r="E148" s="5" t="s">
        <v>51</v>
      </c>
      <c r="F148" s="120"/>
      <c r="G148" s="74"/>
      <c r="H148" s="77" t="s">
        <v>61</v>
      </c>
      <c r="I148" s="6">
        <f>+I147*1.61</f>
        <v>1359.7142661599999</v>
      </c>
      <c r="J148" s="6">
        <f>+J147*2.47</f>
        <v>1924.220077831912</v>
      </c>
      <c r="K148" s="6">
        <f>+K147*1.61</f>
        <v>434.05067878897813</v>
      </c>
      <c r="L148" s="129">
        <f>+L147*2.47</f>
        <v>528.3878293124931</v>
      </c>
      <c r="M148" s="71"/>
      <c r="N148" s="82" t="s">
        <v>61</v>
      </c>
      <c r="O148" s="83">
        <v>350</v>
      </c>
      <c r="P148" s="83">
        <v>400</v>
      </c>
      <c r="Q148" s="84">
        <f>O148/K148</f>
        <v>0.80635745341193</v>
      </c>
      <c r="R148" s="154">
        <f>P148/L148</f>
        <v>0.7570197075138091</v>
      </c>
    </row>
    <row r="149" spans="4:18" s="62" customFormat="1" ht="13.5" thickBot="1">
      <c r="D149" s="96"/>
      <c r="E149" s="97" t="s">
        <v>51</v>
      </c>
      <c r="F149" s="121"/>
      <c r="G149" s="124"/>
      <c r="H149" s="78" t="s">
        <v>60</v>
      </c>
      <c r="I149" s="98">
        <f>+I147*1.61</f>
        <v>1359.7142661599999</v>
      </c>
      <c r="J149" s="98">
        <f>+J147/2.47</f>
        <v>315.39938006391054</v>
      </c>
      <c r="K149" s="98">
        <f>+K147*1.61</f>
        <v>434.05067878897813</v>
      </c>
      <c r="L149" s="130">
        <f>+L147/2.47</f>
        <v>86.60817736932141</v>
      </c>
      <c r="M149" s="99"/>
      <c r="N149" s="78" t="s">
        <v>60</v>
      </c>
      <c r="O149" s="79">
        <f>K149*Q148</f>
        <v>350</v>
      </c>
      <c r="P149" s="80">
        <f>L149*R148</f>
        <v>65.56409710042779</v>
      </c>
      <c r="Q149" s="81">
        <f>O149/K149</f>
        <v>0.80635745341193</v>
      </c>
      <c r="R149" s="155">
        <f>P149/L149</f>
        <v>0.757019707513809</v>
      </c>
    </row>
    <row r="150" spans="8:14" s="62" customFormat="1" ht="12.75">
      <c r="H150" s="71"/>
      <c r="I150" s="71"/>
      <c r="J150" s="71"/>
      <c r="K150" s="71"/>
      <c r="L150" s="71"/>
      <c r="M150" s="71"/>
      <c r="N150" s="71"/>
    </row>
    <row r="151" spans="8:14" s="62" customFormat="1" ht="12.75">
      <c r="H151" s="71"/>
      <c r="I151" s="71"/>
      <c r="J151" s="71"/>
      <c r="K151" s="71"/>
      <c r="L151" s="71"/>
      <c r="M151" s="71"/>
      <c r="N151" s="71"/>
    </row>
    <row r="152" spans="4:14" s="62" customFormat="1" ht="13.5" thickBot="1">
      <c r="D152" s="68" t="s">
        <v>77</v>
      </c>
      <c r="H152" s="71"/>
      <c r="I152" s="71"/>
      <c r="J152" s="71"/>
      <c r="K152" s="71"/>
      <c r="L152" s="71"/>
      <c r="M152" s="71"/>
      <c r="N152" s="71"/>
    </row>
    <row r="153" spans="4:14" s="62" customFormat="1" ht="12.75">
      <c r="D153" s="111"/>
      <c r="E153" s="112" t="s">
        <v>67</v>
      </c>
      <c r="F153" s="113"/>
      <c r="H153" s="71"/>
      <c r="I153" s="71"/>
      <c r="J153" s="71"/>
      <c r="K153" s="71"/>
      <c r="L153" s="71"/>
      <c r="M153" s="71"/>
      <c r="N153" s="71"/>
    </row>
    <row r="154" spans="4:14" s="62" customFormat="1" ht="12.75">
      <c r="D154" s="95"/>
      <c r="E154" s="109" t="s">
        <v>66</v>
      </c>
      <c r="F154" s="114" t="s">
        <v>65</v>
      </c>
      <c r="H154" s="71"/>
      <c r="I154" s="71"/>
      <c r="J154" s="71"/>
      <c r="K154" s="71"/>
      <c r="L154" s="71"/>
      <c r="M154" s="71"/>
      <c r="N154" s="71"/>
    </row>
    <row r="155" spans="4:14" s="62" customFormat="1" ht="12.75">
      <c r="D155" s="115" t="s">
        <v>46</v>
      </c>
      <c r="E155" s="110">
        <f>+MAX(S3:S9,S26:S36,S49:S50,S95:S102)</f>
        <v>7840</v>
      </c>
      <c r="F155" s="199">
        <f>+MIN(S3:S9,S26:S36,S49:S50,S95:S102)</f>
        <v>5200</v>
      </c>
      <c r="H155" s="71"/>
      <c r="I155" s="71"/>
      <c r="J155" s="71"/>
      <c r="K155" s="71"/>
      <c r="L155" s="71"/>
      <c r="M155" s="71"/>
      <c r="N155" s="71"/>
    </row>
    <row r="156" spans="4:14" s="62" customFormat="1" ht="12.75">
      <c r="D156" s="116" t="s">
        <v>48</v>
      </c>
      <c r="E156" s="110">
        <f>+MAX(S16:S18,S122:S129)</f>
        <v>4980</v>
      </c>
      <c r="F156" s="199">
        <f>+MIN(S16:S18,S122:S129)</f>
        <v>3380</v>
      </c>
      <c r="H156" s="71"/>
      <c r="I156" s="71"/>
      <c r="J156" s="71"/>
      <c r="K156" s="71"/>
      <c r="L156" s="71"/>
      <c r="M156" s="71"/>
      <c r="N156" s="71"/>
    </row>
    <row r="157" spans="4:14" s="62" customFormat="1" ht="13.5" thickBot="1">
      <c r="D157" s="117" t="s">
        <v>49</v>
      </c>
      <c r="E157" s="164">
        <f>+MAX(S10:S15,S43:S45,S51:S64,S83:S84)</f>
        <v>2400</v>
      </c>
      <c r="F157" s="200">
        <f>+MIN(S10:S15,S43:S45,S51:S64,S83:S84)</f>
        <v>1400</v>
      </c>
      <c r="H157" s="71"/>
      <c r="I157" s="71"/>
      <c r="J157" s="71"/>
      <c r="K157" s="71"/>
      <c r="L157" s="71"/>
      <c r="M157" s="71"/>
      <c r="N157" s="71"/>
    </row>
    <row r="158" spans="4:6" ht="12.75">
      <c r="D158" s="63"/>
      <c r="E158" s="63"/>
      <c r="F158" s="6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workbookViewId="0" topLeftCell="D1">
      <pane xSplit="4" ySplit="1" topLeftCell="H65" activePane="bottomRight" state="frozen"/>
      <selection pane="topLeft" activeCell="D1" sqref="D1"/>
      <selection pane="topRight" activeCell="H1" sqref="H1"/>
      <selection pane="bottomLeft" activeCell="D2" sqref="D2"/>
      <selection pane="bottomRight" activeCell="L77" sqref="L77"/>
    </sheetView>
  </sheetViews>
  <sheetFormatPr defaultColWidth="9.140625" defaultRowHeight="12.75"/>
  <cols>
    <col min="1" max="1" width="4.00390625" style="16" hidden="1" customWidth="1"/>
    <col min="2" max="2" width="0" style="4" hidden="1" customWidth="1"/>
    <col min="3" max="3" width="6.28125" style="4" hidden="1" customWidth="1"/>
    <col min="4" max="4" width="14.00390625" style="4" bestFit="1" customWidth="1"/>
    <col min="5" max="5" width="14.00390625" style="4" customWidth="1"/>
    <col min="6" max="6" width="24.00390625" style="5" customWidth="1"/>
    <col min="7" max="7" width="19.7109375" style="5" customWidth="1"/>
    <col min="8" max="8" width="14.8515625" style="5" customWidth="1"/>
    <col min="9" max="9" width="9.28125" style="6" customWidth="1"/>
    <col min="10" max="13" width="11.28125" style="6" customWidth="1"/>
    <col min="14" max="15" width="9.140625" style="6" customWidth="1"/>
    <col min="16" max="16" width="10.8515625" style="46" customWidth="1"/>
    <col min="17" max="17" width="9.140625" style="54" customWidth="1"/>
    <col min="18" max="19" width="15.57421875" style="54" customWidth="1"/>
    <col min="20" max="20" width="9.140625" style="5" customWidth="1"/>
    <col min="21" max="16384" width="9.140625" style="4" customWidth="1"/>
  </cols>
  <sheetData>
    <row r="1" spans="2:20" ht="63.75">
      <c r="B1" s="1"/>
      <c r="C1" s="1"/>
      <c r="D1" s="1" t="s">
        <v>52</v>
      </c>
      <c r="E1" s="1" t="s">
        <v>57</v>
      </c>
      <c r="F1" s="2" t="s">
        <v>0</v>
      </c>
      <c r="G1" s="2" t="s">
        <v>1</v>
      </c>
      <c r="H1" s="2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40" t="s">
        <v>11</v>
      </c>
      <c r="Q1" s="2" t="s">
        <v>64</v>
      </c>
      <c r="R1" s="2" t="s">
        <v>63</v>
      </c>
      <c r="S1" s="2" t="s">
        <v>62</v>
      </c>
      <c r="T1" s="2" t="s">
        <v>12</v>
      </c>
    </row>
    <row r="2" spans="1:20" s="1" customFormat="1" ht="12.75">
      <c r="A2" s="23">
        <v>1</v>
      </c>
      <c r="B2" s="7">
        <v>33</v>
      </c>
      <c r="C2" s="7">
        <v>2</v>
      </c>
      <c r="D2" s="7" t="s">
        <v>53</v>
      </c>
      <c r="E2" s="7" t="s">
        <v>58</v>
      </c>
      <c r="F2" s="8" t="s">
        <v>13</v>
      </c>
      <c r="G2" s="8" t="s">
        <v>14</v>
      </c>
      <c r="H2" s="8">
        <v>2</v>
      </c>
      <c r="I2" s="9">
        <v>14.795210759999998</v>
      </c>
      <c r="J2" s="9">
        <v>158.38509316770185</v>
      </c>
      <c r="K2" s="9">
        <v>149.66068606488795</v>
      </c>
      <c r="L2" s="9">
        <v>79.19254658385093</v>
      </c>
      <c r="M2" s="9">
        <v>74.83034303244398</v>
      </c>
      <c r="N2" s="9">
        <v>34.7</v>
      </c>
      <c r="O2" s="9">
        <v>290</v>
      </c>
      <c r="P2" s="41">
        <v>190</v>
      </c>
      <c r="Q2" s="49" t="s">
        <v>15</v>
      </c>
      <c r="R2" s="49">
        <v>3</v>
      </c>
      <c r="S2" s="49" t="s">
        <v>16</v>
      </c>
      <c r="T2" s="8">
        <v>5840</v>
      </c>
    </row>
    <row r="3" spans="1:20" s="7" customFormat="1" ht="12.75">
      <c r="A3" s="22">
        <v>2</v>
      </c>
      <c r="B3" s="7">
        <v>32</v>
      </c>
      <c r="C3" s="7">
        <v>1</v>
      </c>
      <c r="D3" s="7" t="s">
        <v>54</v>
      </c>
      <c r="E3" s="7" t="s">
        <v>58</v>
      </c>
      <c r="F3" s="8" t="s">
        <v>13</v>
      </c>
      <c r="G3" s="8" t="s">
        <v>14</v>
      </c>
      <c r="H3" s="8">
        <v>1</v>
      </c>
      <c r="I3" s="9">
        <v>11.768917649999999</v>
      </c>
      <c r="J3" s="9">
        <v>163.9751552795031</v>
      </c>
      <c r="K3" s="9">
        <v>152.3092387827835</v>
      </c>
      <c r="L3" s="9">
        <v>109.31677018633539</v>
      </c>
      <c r="M3" s="9">
        <v>101.53949252185565</v>
      </c>
      <c r="N3" s="9">
        <v>35.3</v>
      </c>
      <c r="O3" s="9">
        <v>300</v>
      </c>
      <c r="P3" s="41">
        <v>50</v>
      </c>
      <c r="Q3" s="49" t="s">
        <v>17</v>
      </c>
      <c r="R3" s="49">
        <v>2</v>
      </c>
      <c r="S3" s="49" t="s">
        <v>16</v>
      </c>
      <c r="T3" s="8">
        <v>6080</v>
      </c>
    </row>
    <row r="4" spans="1:20" s="25" customFormat="1" ht="12.75">
      <c r="A4" s="24"/>
      <c r="D4" s="25" t="s">
        <v>54</v>
      </c>
      <c r="E4" s="25" t="s">
        <v>58</v>
      </c>
      <c r="F4" s="26" t="s">
        <v>13</v>
      </c>
      <c r="G4" s="26" t="s">
        <v>14</v>
      </c>
      <c r="H4" s="26">
        <v>3</v>
      </c>
      <c r="I4" s="27">
        <v>20.736883813333332</v>
      </c>
      <c r="J4" s="27">
        <v>509.3190269151139</v>
      </c>
      <c r="K4" s="27">
        <v>684.8538180740812</v>
      </c>
      <c r="L4" s="27">
        <v>159.48128630800144</v>
      </c>
      <c r="M4" s="27">
        <v>216.67517797608397</v>
      </c>
      <c r="N4" s="27">
        <v>24.512121229866665</v>
      </c>
      <c r="O4" s="27">
        <v>323.000004016</v>
      </c>
      <c r="P4" s="42">
        <v>43.333333333333336</v>
      </c>
      <c r="Q4" s="50" t="s">
        <v>17</v>
      </c>
      <c r="R4" s="50">
        <v>2</v>
      </c>
      <c r="S4" s="50" t="s">
        <v>16</v>
      </c>
      <c r="T4" s="26">
        <v>6560</v>
      </c>
    </row>
    <row r="5" spans="1:20" s="7" customFormat="1" ht="12.75">
      <c r="A5" s="22">
        <v>6</v>
      </c>
      <c r="B5" s="7">
        <v>36</v>
      </c>
      <c r="C5" s="7">
        <v>5</v>
      </c>
      <c r="D5" s="7" t="s">
        <v>54</v>
      </c>
      <c r="E5" s="7" t="s">
        <v>58</v>
      </c>
      <c r="F5" s="8" t="s">
        <v>13</v>
      </c>
      <c r="G5" s="8" t="s">
        <v>14</v>
      </c>
      <c r="H5" s="8">
        <v>4</v>
      </c>
      <c r="I5" s="9">
        <v>13.562276529999998</v>
      </c>
      <c r="J5" s="9">
        <v>423.60248447204964</v>
      </c>
      <c r="K5" s="9">
        <v>767.3664825046039</v>
      </c>
      <c r="L5" s="9">
        <v>70.60041407867493</v>
      </c>
      <c r="M5" s="9">
        <v>127.89441375076731</v>
      </c>
      <c r="N5" s="9">
        <v>18.1</v>
      </c>
      <c r="O5" s="9">
        <v>240</v>
      </c>
      <c r="P5" s="41">
        <v>50</v>
      </c>
      <c r="Q5" s="49" t="s">
        <v>17</v>
      </c>
      <c r="R5" s="49">
        <v>2</v>
      </c>
      <c r="S5" s="49" t="s">
        <v>16</v>
      </c>
      <c r="T5" s="8">
        <v>6680</v>
      </c>
    </row>
    <row r="6" spans="1:20" s="7" customFormat="1" ht="12.75">
      <c r="A6" s="23">
        <v>7</v>
      </c>
      <c r="B6" s="7">
        <v>37</v>
      </c>
      <c r="C6" s="7">
        <v>6</v>
      </c>
      <c r="D6" s="7" t="s">
        <v>54</v>
      </c>
      <c r="E6" s="7" t="s">
        <v>58</v>
      </c>
      <c r="F6" s="8" t="s">
        <v>13</v>
      </c>
      <c r="G6" s="8" t="s">
        <v>14</v>
      </c>
      <c r="H6" s="8">
        <v>5</v>
      </c>
      <c r="I6" s="9">
        <v>25.21910925</v>
      </c>
      <c r="J6" s="9">
        <v>491.9254658385093</v>
      </c>
      <c r="K6" s="9">
        <v>701.2847124824683</v>
      </c>
      <c r="L6" s="9">
        <v>224.8802129547471</v>
      </c>
      <c r="M6" s="9">
        <v>320.58729713484263</v>
      </c>
      <c r="N6" s="9">
        <v>23</v>
      </c>
      <c r="O6" s="9">
        <v>240</v>
      </c>
      <c r="P6" s="41">
        <v>40</v>
      </c>
      <c r="Q6" s="49" t="s">
        <v>17</v>
      </c>
      <c r="R6" s="49">
        <v>1</v>
      </c>
      <c r="S6" s="49" t="s">
        <v>16</v>
      </c>
      <c r="T6" s="8">
        <v>6720</v>
      </c>
    </row>
    <row r="7" spans="1:20" s="7" customFormat="1" ht="12.75">
      <c r="A7" s="22">
        <v>8</v>
      </c>
      <c r="B7" s="7">
        <v>39</v>
      </c>
      <c r="C7" s="7">
        <v>8</v>
      </c>
      <c r="D7" s="7" t="s">
        <v>54</v>
      </c>
      <c r="E7" s="7" t="s">
        <v>58</v>
      </c>
      <c r="F7" s="8" t="s">
        <v>13</v>
      </c>
      <c r="G7" s="8" t="s">
        <v>14</v>
      </c>
      <c r="H7" s="8">
        <v>6</v>
      </c>
      <c r="I7" s="9">
        <v>29.99</v>
      </c>
      <c r="J7" s="9">
        <v>1555.18</v>
      </c>
      <c r="K7" s="9">
        <v>1727.857459963329</v>
      </c>
      <c r="L7" s="9">
        <v>230.89099740452355</v>
      </c>
      <c r="M7" s="9">
        <v>256.5276895946319</v>
      </c>
      <c r="N7" s="9">
        <v>29.5181843616</v>
      </c>
      <c r="O7" s="9">
        <v>307.999994832</v>
      </c>
      <c r="P7" s="41">
        <v>45</v>
      </c>
      <c r="Q7" s="49" t="s">
        <v>18</v>
      </c>
      <c r="R7" s="49" t="s">
        <v>18</v>
      </c>
      <c r="S7" s="49" t="s">
        <v>19</v>
      </c>
      <c r="T7" s="8">
        <v>6900</v>
      </c>
    </row>
    <row r="8" spans="1:20" s="10" customFormat="1" ht="12.75">
      <c r="A8" s="21">
        <v>9</v>
      </c>
      <c r="B8" s="10">
        <v>42</v>
      </c>
      <c r="C8" s="10">
        <v>11</v>
      </c>
      <c r="D8" s="10" t="s">
        <v>56</v>
      </c>
      <c r="E8" s="10" t="s">
        <v>58</v>
      </c>
      <c r="F8" s="11" t="s">
        <v>20</v>
      </c>
      <c r="G8" s="11" t="s">
        <v>20</v>
      </c>
      <c r="H8" s="11">
        <v>4</v>
      </c>
      <c r="I8" s="12">
        <v>8.29428482</v>
      </c>
      <c r="J8" s="12">
        <v>996.8944099378881</v>
      </c>
      <c r="K8" s="12">
        <v>923.3552032075816</v>
      </c>
      <c r="L8" s="12">
        <v>84.24459802292012</v>
      </c>
      <c r="M8" s="12">
        <v>78.03001717247169</v>
      </c>
      <c r="N8" s="12">
        <v>35.4</v>
      </c>
      <c r="O8" s="12">
        <v>273</v>
      </c>
      <c r="P8" s="43" t="s">
        <v>18</v>
      </c>
      <c r="Q8" s="51" t="s">
        <v>17</v>
      </c>
      <c r="R8" s="51">
        <v>1</v>
      </c>
      <c r="S8" s="51" t="s">
        <v>16</v>
      </c>
      <c r="T8" s="11">
        <v>1550</v>
      </c>
    </row>
    <row r="9" spans="1:20" s="10" customFormat="1" ht="12.75">
      <c r="A9" s="20">
        <v>10</v>
      </c>
      <c r="B9" s="10">
        <v>43</v>
      </c>
      <c r="C9" s="10">
        <v>12</v>
      </c>
      <c r="D9" s="10" t="s">
        <v>56</v>
      </c>
      <c r="E9" s="10" t="s">
        <v>58</v>
      </c>
      <c r="F9" s="11" t="s">
        <v>20</v>
      </c>
      <c r="G9" s="11" t="s">
        <v>20</v>
      </c>
      <c r="H9" s="11">
        <v>5</v>
      </c>
      <c r="I9" s="12">
        <v>16.58856964</v>
      </c>
      <c r="J9" s="12">
        <v>1007.4534161490683</v>
      </c>
      <c r="K9" s="12">
        <v>1183.978109222646</v>
      </c>
      <c r="L9" s="12">
        <v>117.14574606384515</v>
      </c>
      <c r="M9" s="12">
        <v>137.67187316542396</v>
      </c>
      <c r="N9" s="12">
        <v>27.9</v>
      </c>
      <c r="O9" s="12">
        <v>166</v>
      </c>
      <c r="P9" s="43" t="s">
        <v>18</v>
      </c>
      <c r="Q9" s="51" t="s">
        <v>17</v>
      </c>
      <c r="R9" s="51">
        <v>1</v>
      </c>
      <c r="S9" s="51" t="s">
        <v>16</v>
      </c>
      <c r="T9" s="11">
        <v>1550</v>
      </c>
    </row>
    <row r="10" spans="1:20" s="29" customFormat="1" ht="12.75">
      <c r="A10" s="28"/>
      <c r="D10" s="29" t="s">
        <v>56</v>
      </c>
      <c r="E10" s="29" t="s">
        <v>58</v>
      </c>
      <c r="F10" s="30" t="s">
        <v>20</v>
      </c>
      <c r="G10" s="30" t="s">
        <v>20</v>
      </c>
      <c r="H10" s="30">
        <v>2</v>
      </c>
      <c r="I10" s="31">
        <v>17.007304645</v>
      </c>
      <c r="J10" s="31">
        <v>857.8199860248448</v>
      </c>
      <c r="K10" s="31">
        <v>865.2119412617252</v>
      </c>
      <c r="L10" s="31">
        <v>176.88077415381414</v>
      </c>
      <c r="M10" s="31">
        <v>177.09932351433963</v>
      </c>
      <c r="N10" s="31">
        <v>33.796161999999995</v>
      </c>
      <c r="O10" s="31">
        <v>370.248064</v>
      </c>
      <c r="P10" s="44">
        <v>46.666666666666664</v>
      </c>
      <c r="Q10" s="52" t="s">
        <v>17</v>
      </c>
      <c r="R10" s="52">
        <v>1</v>
      </c>
      <c r="S10" s="52" t="s">
        <v>16</v>
      </c>
      <c r="T10" s="30">
        <v>2400</v>
      </c>
    </row>
    <row r="11" spans="1:20" s="33" customFormat="1" ht="12.75">
      <c r="A11" s="32"/>
      <c r="D11" s="33" t="s">
        <v>55</v>
      </c>
      <c r="E11" s="33" t="s">
        <v>58</v>
      </c>
      <c r="F11" s="34" t="s">
        <v>20</v>
      </c>
      <c r="G11" s="34" t="s">
        <v>20</v>
      </c>
      <c r="H11" s="34">
        <v>3</v>
      </c>
      <c r="I11" s="35">
        <v>67.97482158333332</v>
      </c>
      <c r="J11" s="35">
        <v>2491.731138716356</v>
      </c>
      <c r="K11" s="35">
        <v>3022.161451627692</v>
      </c>
      <c r="L11" s="35">
        <v>429.57339079674966</v>
      </c>
      <c r="M11" s="35">
        <v>557.9226638031879</v>
      </c>
      <c r="N11" s="35">
        <v>28.2</v>
      </c>
      <c r="O11" s="35">
        <v>286.3333333333333</v>
      </c>
      <c r="P11" s="45">
        <v>47</v>
      </c>
      <c r="Q11" s="53" t="s">
        <v>17</v>
      </c>
      <c r="R11" s="53">
        <v>2</v>
      </c>
      <c r="S11" s="53" t="s">
        <v>16</v>
      </c>
      <c r="T11" s="34">
        <v>3450</v>
      </c>
    </row>
    <row r="12" spans="1:20" s="33" customFormat="1" ht="12.75">
      <c r="A12" s="32"/>
      <c r="D12" s="33" t="s">
        <v>53</v>
      </c>
      <c r="E12" s="33" t="s">
        <v>58</v>
      </c>
      <c r="F12" s="34" t="s">
        <v>20</v>
      </c>
      <c r="G12" s="34" t="s">
        <v>20</v>
      </c>
      <c r="H12" s="34">
        <v>7</v>
      </c>
      <c r="I12" s="35">
        <v>28.715649999999997</v>
      </c>
      <c r="J12" s="35">
        <v>3242.05</v>
      </c>
      <c r="K12" s="35">
        <v>3146.7989914274526</v>
      </c>
      <c r="L12" s="35">
        <v>201.9505362543514</v>
      </c>
      <c r="M12" s="35">
        <v>193.1873357191268</v>
      </c>
      <c r="N12" s="35">
        <v>33.919264</v>
      </c>
      <c r="O12" s="35">
        <v>321.24908800000003</v>
      </c>
      <c r="P12" s="45">
        <v>64.25</v>
      </c>
      <c r="Q12" s="53" t="s">
        <v>18</v>
      </c>
      <c r="R12" s="53" t="s">
        <v>18</v>
      </c>
      <c r="S12" s="53" t="s">
        <v>19</v>
      </c>
      <c r="T12" s="34">
        <v>4030</v>
      </c>
    </row>
    <row r="13" spans="1:20" s="33" customFormat="1" ht="12.75">
      <c r="A13" s="32"/>
      <c r="D13" s="33" t="s">
        <v>53</v>
      </c>
      <c r="E13" s="33" t="s">
        <v>58</v>
      </c>
      <c r="F13" s="34" t="s">
        <v>20</v>
      </c>
      <c r="G13" s="34" t="s">
        <v>20</v>
      </c>
      <c r="H13" s="34">
        <v>8</v>
      </c>
      <c r="I13" s="35">
        <v>54.620050000000006</v>
      </c>
      <c r="J13" s="35">
        <v>2478.905</v>
      </c>
      <c r="K13" s="35">
        <v>2907.141092459635</v>
      </c>
      <c r="L13" s="35">
        <v>231.13187931034486</v>
      </c>
      <c r="M13" s="35">
        <v>273.4849343703616</v>
      </c>
      <c r="N13" s="35">
        <v>28.45</v>
      </c>
      <c r="O13" s="35">
        <v>323</v>
      </c>
      <c r="P13" s="45">
        <v>40</v>
      </c>
      <c r="Q13" s="53" t="s">
        <v>18</v>
      </c>
      <c r="R13" s="53" t="s">
        <v>18</v>
      </c>
      <c r="S13" s="53" t="s">
        <v>19</v>
      </c>
      <c r="T13" s="34">
        <v>4080</v>
      </c>
    </row>
    <row r="14" spans="1:20" ht="12.75">
      <c r="A14" s="22">
        <v>24</v>
      </c>
      <c r="B14" s="7">
        <v>56</v>
      </c>
      <c r="C14" s="7">
        <v>25</v>
      </c>
      <c r="D14" s="7" t="s">
        <v>53</v>
      </c>
      <c r="E14" s="7" t="s">
        <v>58</v>
      </c>
      <c r="F14" s="8" t="s">
        <v>20</v>
      </c>
      <c r="G14" s="8" t="s">
        <v>20</v>
      </c>
      <c r="H14" s="8">
        <v>9</v>
      </c>
      <c r="I14" s="9">
        <v>33.91</v>
      </c>
      <c r="J14" s="9">
        <v>1143</v>
      </c>
      <c r="K14" s="9">
        <v>2402.9156327543424</v>
      </c>
      <c r="L14" s="9">
        <v>106.55084745762711</v>
      </c>
      <c r="M14" s="9">
        <v>224.00060983303192</v>
      </c>
      <c r="N14" s="9">
        <v>15.6</v>
      </c>
      <c r="O14" s="9">
        <v>350</v>
      </c>
      <c r="P14" s="41">
        <v>45</v>
      </c>
      <c r="Q14" s="49" t="s">
        <v>18</v>
      </c>
      <c r="R14" s="49" t="s">
        <v>18</v>
      </c>
      <c r="S14" s="49" t="s">
        <v>19</v>
      </c>
      <c r="T14" s="8">
        <v>5050</v>
      </c>
    </row>
    <row r="15" spans="1:20" s="25" customFormat="1" ht="12.75">
      <c r="A15" s="24"/>
      <c r="D15" s="25" t="s">
        <v>54</v>
      </c>
      <c r="E15" s="25" t="s">
        <v>58</v>
      </c>
      <c r="F15" s="26" t="s">
        <v>20</v>
      </c>
      <c r="G15" s="26" t="s">
        <v>20</v>
      </c>
      <c r="H15" s="26">
        <v>1</v>
      </c>
      <c r="I15" s="27">
        <v>40.518702194999996</v>
      </c>
      <c r="J15" s="27">
        <v>1086.9565217391305</v>
      </c>
      <c r="K15" s="27">
        <v>1680.2364856616996</v>
      </c>
      <c r="L15" s="27">
        <v>257.88695776273414</v>
      </c>
      <c r="M15" s="27">
        <v>398.5674182885647</v>
      </c>
      <c r="N15" s="27">
        <v>21.3</v>
      </c>
      <c r="O15" s="27">
        <v>357.5</v>
      </c>
      <c r="P15" s="42">
        <v>28</v>
      </c>
      <c r="Q15" s="50" t="s">
        <v>17</v>
      </c>
      <c r="R15" s="50">
        <v>1</v>
      </c>
      <c r="S15" s="50" t="s">
        <v>19</v>
      </c>
      <c r="T15" s="26">
        <v>5200</v>
      </c>
    </row>
    <row r="16" spans="1:20" s="25" customFormat="1" ht="12.75">
      <c r="A16" s="24"/>
      <c r="D16" s="25" t="s">
        <v>54</v>
      </c>
      <c r="E16" s="25" t="s">
        <v>58</v>
      </c>
      <c r="F16" s="26" t="s">
        <v>20</v>
      </c>
      <c r="G16" s="26" t="s">
        <v>20</v>
      </c>
      <c r="H16" s="26">
        <v>6</v>
      </c>
      <c r="I16" s="27">
        <v>69.86617502</v>
      </c>
      <c r="J16" s="27">
        <v>1824.1938260869567</v>
      </c>
      <c r="K16" s="27">
        <v>3568.741884999615</v>
      </c>
      <c r="L16" s="27">
        <v>384.85140561617044</v>
      </c>
      <c r="M16" s="27">
        <v>764.8967310811544</v>
      </c>
      <c r="N16" s="27">
        <v>18.426309760000002</v>
      </c>
      <c r="O16" s="27">
        <v>305.39939376</v>
      </c>
      <c r="P16" s="42">
        <v>18.75</v>
      </c>
      <c r="Q16" s="50" t="s">
        <v>18</v>
      </c>
      <c r="R16" s="50">
        <v>1</v>
      </c>
      <c r="S16" s="50" t="s">
        <v>19</v>
      </c>
      <c r="T16" s="26">
        <v>6000</v>
      </c>
    </row>
    <row r="17" spans="1:20" s="7" customFormat="1" ht="12.75">
      <c r="A17" s="22">
        <v>32</v>
      </c>
      <c r="B17" s="7">
        <v>107</v>
      </c>
      <c r="C17" s="7">
        <v>34</v>
      </c>
      <c r="D17" s="7" t="s">
        <v>54</v>
      </c>
      <c r="E17" s="7" t="s">
        <v>58</v>
      </c>
      <c r="F17" s="8" t="s">
        <v>24</v>
      </c>
      <c r="G17" s="8" t="s">
        <v>24</v>
      </c>
      <c r="H17" s="8">
        <v>3</v>
      </c>
      <c r="I17" s="9">
        <v>95.16010557</v>
      </c>
      <c r="J17" s="9">
        <v>1667.0807453416148</v>
      </c>
      <c r="K17" s="9">
        <v>2186.449892473118</v>
      </c>
      <c r="L17" s="9">
        <v>701.9287348806799</v>
      </c>
      <c r="M17" s="9">
        <v>920.6104810413127</v>
      </c>
      <c r="N17" s="9">
        <v>25</v>
      </c>
      <c r="O17" s="9">
        <v>240</v>
      </c>
      <c r="P17" s="41">
        <v>80</v>
      </c>
      <c r="Q17" s="49" t="s">
        <v>17</v>
      </c>
      <c r="R17" s="49">
        <v>2</v>
      </c>
      <c r="S17" s="49" t="s">
        <v>16</v>
      </c>
      <c r="T17" s="8">
        <v>7280</v>
      </c>
    </row>
    <row r="18" spans="1:20" s="7" customFormat="1" ht="12.75">
      <c r="A18" s="23">
        <v>33</v>
      </c>
      <c r="B18" s="7">
        <v>106</v>
      </c>
      <c r="C18" s="7">
        <v>33</v>
      </c>
      <c r="D18" s="7" t="s">
        <v>54</v>
      </c>
      <c r="E18" s="7" t="s">
        <v>58</v>
      </c>
      <c r="F18" s="8" t="s">
        <v>24</v>
      </c>
      <c r="G18" s="8" t="s">
        <v>24</v>
      </c>
      <c r="H18" s="8">
        <v>2</v>
      </c>
      <c r="I18" s="9">
        <v>53.912851329999995</v>
      </c>
      <c r="J18" s="9">
        <v>1234.782608695652</v>
      </c>
      <c r="K18" s="9">
        <v>1499.5109518120269</v>
      </c>
      <c r="L18" s="9">
        <v>542.8785607196401</v>
      </c>
      <c r="M18" s="9">
        <v>659.2677460552877</v>
      </c>
      <c r="N18" s="9">
        <v>27</v>
      </c>
      <c r="O18" s="9">
        <v>316</v>
      </c>
      <c r="P18" s="41">
        <v>100</v>
      </c>
      <c r="Q18" s="49" t="s">
        <v>17</v>
      </c>
      <c r="R18" s="49">
        <v>2</v>
      </c>
      <c r="S18" s="49" t="s">
        <v>16</v>
      </c>
      <c r="T18" s="8">
        <v>7440</v>
      </c>
    </row>
    <row r="19" spans="1:20" s="7" customFormat="1" ht="12.75">
      <c r="A19" s="22">
        <v>34</v>
      </c>
      <c r="B19" s="7">
        <v>108</v>
      </c>
      <c r="C19" s="7">
        <v>35</v>
      </c>
      <c r="D19" s="7" t="s">
        <v>54</v>
      </c>
      <c r="E19" s="7" t="s">
        <v>58</v>
      </c>
      <c r="F19" s="8" t="s">
        <v>24</v>
      </c>
      <c r="G19" s="8" t="s">
        <v>24</v>
      </c>
      <c r="H19" s="8">
        <v>4</v>
      </c>
      <c r="I19" s="9">
        <v>129.45809415</v>
      </c>
      <c r="J19" s="9">
        <v>1441.614906832298</v>
      </c>
      <c r="K19" s="9">
        <v>2375.3033987140007</v>
      </c>
      <c r="L19" s="9">
        <v>765.8579192546583</v>
      </c>
      <c r="M19" s="9">
        <v>1261.8799305668128</v>
      </c>
      <c r="N19" s="9">
        <v>19.9</v>
      </c>
      <c r="O19" s="9">
        <v>232</v>
      </c>
      <c r="P19" s="41">
        <v>70</v>
      </c>
      <c r="Q19" s="49" t="s">
        <v>17</v>
      </c>
      <c r="R19" s="49">
        <v>2</v>
      </c>
      <c r="S19" s="49" t="s">
        <v>16</v>
      </c>
      <c r="T19" s="8">
        <v>7840</v>
      </c>
    </row>
    <row r="20" spans="1:20" s="7" customFormat="1" ht="12.75">
      <c r="A20" s="23">
        <v>35</v>
      </c>
      <c r="B20" s="7">
        <v>105</v>
      </c>
      <c r="C20" s="7">
        <v>32</v>
      </c>
      <c r="D20" s="7" t="s">
        <v>54</v>
      </c>
      <c r="E20" s="7" t="s">
        <v>58</v>
      </c>
      <c r="F20" s="8" t="s">
        <v>24</v>
      </c>
      <c r="G20" s="8" t="s">
        <v>24</v>
      </c>
      <c r="H20" s="8">
        <v>1</v>
      </c>
      <c r="I20" s="9">
        <v>146.38291858</v>
      </c>
      <c r="J20" s="9">
        <v>1843.478260869565</v>
      </c>
      <c r="K20" s="9">
        <v>3339.506920929127</v>
      </c>
      <c r="L20" s="9">
        <v>996.4747356051703</v>
      </c>
      <c r="M20" s="9">
        <v>1805.1388761779062</v>
      </c>
      <c r="N20" s="9">
        <v>18.1</v>
      </c>
      <c r="O20" s="9">
        <v>338</v>
      </c>
      <c r="P20" s="41">
        <v>73</v>
      </c>
      <c r="Q20" s="49" t="s">
        <v>17</v>
      </c>
      <c r="R20" s="49">
        <v>1</v>
      </c>
      <c r="S20" s="49" t="s">
        <v>16</v>
      </c>
      <c r="T20" s="8">
        <v>7840</v>
      </c>
    </row>
    <row r="21" spans="1:20" ht="12.75">
      <c r="A21" s="16">
        <v>36</v>
      </c>
      <c r="B21" s="4">
        <v>125</v>
      </c>
      <c r="C21" s="4">
        <v>36</v>
      </c>
      <c r="D21" s="4" t="s">
        <v>53</v>
      </c>
      <c r="E21" s="4" t="s">
        <v>59</v>
      </c>
      <c r="F21" s="5" t="s">
        <v>25</v>
      </c>
      <c r="G21" s="5" t="s">
        <v>25</v>
      </c>
      <c r="H21" s="5">
        <v>2</v>
      </c>
      <c r="I21" s="6">
        <v>60.41377727</v>
      </c>
      <c r="J21" s="6">
        <v>2245.341614906832</v>
      </c>
      <c r="K21" s="6">
        <v>3472.7175897748016</v>
      </c>
      <c r="L21" s="6">
        <v>295.43968617195156</v>
      </c>
      <c r="M21" s="6">
        <v>456.93652497036857</v>
      </c>
      <c r="N21" s="6">
        <v>21.2</v>
      </c>
      <c r="O21" s="6">
        <v>300</v>
      </c>
      <c r="P21" s="46">
        <v>90</v>
      </c>
      <c r="Q21" s="54" t="s">
        <v>15</v>
      </c>
      <c r="R21" s="54">
        <v>3</v>
      </c>
      <c r="S21" s="54" t="s">
        <v>16</v>
      </c>
      <c r="T21" s="5">
        <v>3760</v>
      </c>
    </row>
    <row r="22" spans="1:20" ht="12.75">
      <c r="A22" s="17">
        <v>37</v>
      </c>
      <c r="B22" s="4">
        <v>127</v>
      </c>
      <c r="C22" s="4">
        <v>38</v>
      </c>
      <c r="D22" s="4" t="s">
        <v>53</v>
      </c>
      <c r="E22" s="4" t="s">
        <v>59</v>
      </c>
      <c r="F22" s="5" t="s">
        <v>25</v>
      </c>
      <c r="G22" s="5" t="s">
        <v>25</v>
      </c>
      <c r="H22" s="5">
        <v>4</v>
      </c>
      <c r="I22" s="6">
        <v>12.408917</v>
      </c>
      <c r="J22" s="6">
        <v>1618.3357</v>
      </c>
      <c r="K22" s="6">
        <v>833.1938834590908</v>
      </c>
      <c r="L22" s="6">
        <v>179.96</v>
      </c>
      <c r="M22" s="6">
        <v>92.65171080839283</v>
      </c>
      <c r="N22" s="6">
        <v>63.7</v>
      </c>
      <c r="O22" s="6">
        <v>148</v>
      </c>
      <c r="P22" s="46">
        <v>99</v>
      </c>
      <c r="Q22" s="54" t="s">
        <v>18</v>
      </c>
      <c r="R22" s="54" t="s">
        <v>26</v>
      </c>
      <c r="S22" s="54" t="s">
        <v>16</v>
      </c>
      <c r="T22" s="5">
        <v>3840</v>
      </c>
    </row>
    <row r="23" spans="1:20" s="25" customFormat="1" ht="12.75">
      <c r="A23" s="24"/>
      <c r="D23" s="25" t="s">
        <v>53</v>
      </c>
      <c r="E23" s="25" t="s">
        <v>58</v>
      </c>
      <c r="F23" s="26" t="s">
        <v>25</v>
      </c>
      <c r="G23" s="26" t="s">
        <v>25</v>
      </c>
      <c r="H23" s="26">
        <v>3</v>
      </c>
      <c r="I23" s="27">
        <v>7.0565715</v>
      </c>
      <c r="J23" s="27">
        <v>530.509225</v>
      </c>
      <c r="K23" s="27">
        <v>297.7474027652313</v>
      </c>
      <c r="L23" s="27">
        <v>102.0195648148148</v>
      </c>
      <c r="M23" s="27">
        <v>58.17898478402346</v>
      </c>
      <c r="N23" s="27">
        <v>61</v>
      </c>
      <c r="O23" s="27">
        <v>432</v>
      </c>
      <c r="P23" s="42">
        <v>100</v>
      </c>
      <c r="Q23" s="50" t="s">
        <v>18</v>
      </c>
      <c r="R23" s="50" t="s">
        <v>22</v>
      </c>
      <c r="S23" s="50" t="s">
        <v>19</v>
      </c>
      <c r="T23" s="26">
        <v>6660</v>
      </c>
    </row>
    <row r="24" spans="1:20" ht="12.75">
      <c r="A24" s="22">
        <v>40</v>
      </c>
      <c r="B24" s="7">
        <v>129</v>
      </c>
      <c r="C24" s="7">
        <v>40</v>
      </c>
      <c r="D24" s="7" t="s">
        <v>53</v>
      </c>
      <c r="E24" s="7" t="s">
        <v>58</v>
      </c>
      <c r="F24" s="8" t="s">
        <v>25</v>
      </c>
      <c r="G24" s="8" t="s">
        <v>25</v>
      </c>
      <c r="H24" s="8">
        <v>2</v>
      </c>
      <c r="I24" s="9">
        <v>19.41</v>
      </c>
      <c r="J24" s="9">
        <v>671</v>
      </c>
      <c r="K24" s="9">
        <v>520.2343730140573</v>
      </c>
      <c r="L24" s="9">
        <v>238.78169014084506</v>
      </c>
      <c r="M24" s="9">
        <v>185.1303172245297</v>
      </c>
      <c r="N24" s="9">
        <v>42.3</v>
      </c>
      <c r="O24" s="9">
        <v>371</v>
      </c>
      <c r="P24" s="41">
        <v>42</v>
      </c>
      <c r="Q24" s="49" t="s">
        <v>18</v>
      </c>
      <c r="R24" s="49" t="s">
        <v>22</v>
      </c>
      <c r="S24" s="49" t="s">
        <v>19</v>
      </c>
      <c r="T24" s="8">
        <v>6680</v>
      </c>
    </row>
    <row r="25" spans="1:20" ht="12.75">
      <c r="A25" s="23">
        <v>41</v>
      </c>
      <c r="B25" s="7">
        <v>128</v>
      </c>
      <c r="C25" s="7">
        <v>39</v>
      </c>
      <c r="D25" s="7" t="s">
        <v>53</v>
      </c>
      <c r="E25" s="7" t="s">
        <v>58</v>
      </c>
      <c r="F25" s="8" t="s">
        <v>25</v>
      </c>
      <c r="G25" s="8" t="s">
        <v>25</v>
      </c>
      <c r="H25" s="8">
        <v>1</v>
      </c>
      <c r="I25" s="9">
        <v>38.46</v>
      </c>
      <c r="J25" s="9">
        <v>1031</v>
      </c>
      <c r="K25" s="9">
        <v>713.3410462320222</v>
      </c>
      <c r="L25" s="9">
        <v>323.85483870967744</v>
      </c>
      <c r="M25" s="9">
        <v>224.0726958995772</v>
      </c>
      <c r="N25" s="9">
        <v>47.4</v>
      </c>
      <c r="O25" s="9">
        <v>248</v>
      </c>
      <c r="P25" s="41">
        <v>42.6</v>
      </c>
      <c r="Q25" s="49" t="s">
        <v>18</v>
      </c>
      <c r="R25" s="49" t="s">
        <v>22</v>
      </c>
      <c r="S25" s="49" t="s">
        <v>19</v>
      </c>
      <c r="T25" s="8">
        <v>6720</v>
      </c>
    </row>
    <row r="26" spans="1:20" s="10" customFormat="1" ht="12.75">
      <c r="A26" s="20">
        <v>42</v>
      </c>
      <c r="B26" s="10">
        <v>111</v>
      </c>
      <c r="C26" s="10">
        <v>44</v>
      </c>
      <c r="D26" s="10" t="s">
        <v>56</v>
      </c>
      <c r="E26" s="10" t="s">
        <v>58</v>
      </c>
      <c r="F26" s="11" t="s">
        <v>27</v>
      </c>
      <c r="G26" s="11" t="s">
        <v>28</v>
      </c>
      <c r="H26" s="11">
        <v>3</v>
      </c>
      <c r="I26" s="12">
        <v>41.4714241</v>
      </c>
      <c r="J26" s="12">
        <v>1287.5776397515526</v>
      </c>
      <c r="K26" s="12">
        <v>1910.3109035177345</v>
      </c>
      <c r="L26" s="12">
        <v>140.23122809175325</v>
      </c>
      <c r="M26" s="12">
        <v>208.05366275935722</v>
      </c>
      <c r="N26" s="12">
        <v>22.1</v>
      </c>
      <c r="O26" s="12">
        <v>270</v>
      </c>
      <c r="P26" s="43">
        <v>65</v>
      </c>
      <c r="Q26" s="51" t="s">
        <v>17</v>
      </c>
      <c r="R26" s="51">
        <v>3</v>
      </c>
      <c r="S26" s="51" t="s">
        <v>16</v>
      </c>
      <c r="T26" s="11">
        <v>2080</v>
      </c>
    </row>
    <row r="27" spans="1:20" s="29" customFormat="1" ht="12.75">
      <c r="A27" s="28"/>
      <c r="D27" s="29" t="s">
        <v>56</v>
      </c>
      <c r="E27" s="29" t="s">
        <v>58</v>
      </c>
      <c r="F27" s="30" t="s">
        <v>27</v>
      </c>
      <c r="G27" s="30" t="s">
        <v>28</v>
      </c>
      <c r="H27" s="30">
        <v>1</v>
      </c>
      <c r="I27" s="31">
        <v>46.347118554999994</v>
      </c>
      <c r="J27" s="31">
        <v>2131.6770186335402</v>
      </c>
      <c r="K27" s="31">
        <v>2503.616842334336</v>
      </c>
      <c r="L27" s="31">
        <v>362.84287628094717</v>
      </c>
      <c r="M27" s="31">
        <v>418.82352740966513</v>
      </c>
      <c r="N27" s="31">
        <v>29.6</v>
      </c>
      <c r="O27" s="31">
        <v>247.5</v>
      </c>
      <c r="P27" s="44">
        <v>59.5</v>
      </c>
      <c r="Q27" s="52" t="s">
        <v>17</v>
      </c>
      <c r="R27" s="52">
        <v>3</v>
      </c>
      <c r="S27" s="52" t="s">
        <v>16</v>
      </c>
      <c r="T27" s="30">
        <v>2240</v>
      </c>
    </row>
    <row r="28" spans="1:20" s="25" customFormat="1" ht="12.75">
      <c r="A28" s="24"/>
      <c r="D28" s="25" t="s">
        <v>53</v>
      </c>
      <c r="E28" s="25" t="s">
        <v>58</v>
      </c>
      <c r="F28" s="26" t="s">
        <v>27</v>
      </c>
      <c r="G28" s="26" t="s">
        <v>29</v>
      </c>
      <c r="H28" s="26">
        <v>4</v>
      </c>
      <c r="I28" s="27">
        <v>90.35464261999999</v>
      </c>
      <c r="J28" s="27">
        <v>2572.9377432712213</v>
      </c>
      <c r="K28" s="27">
        <v>2363.185818565435</v>
      </c>
      <c r="L28" s="27">
        <v>613.8237626745007</v>
      </c>
      <c r="M28" s="27">
        <v>521.1141487197345</v>
      </c>
      <c r="N28" s="27">
        <v>38.93333333333334</v>
      </c>
      <c r="O28" s="27">
        <v>312.6666666666667</v>
      </c>
      <c r="P28" s="42">
        <v>26.5</v>
      </c>
      <c r="Q28" s="50" t="s">
        <v>18</v>
      </c>
      <c r="R28" s="50">
        <v>3</v>
      </c>
      <c r="S28" s="50" t="s">
        <v>16</v>
      </c>
      <c r="T28" s="26">
        <v>5120</v>
      </c>
    </row>
    <row r="29" spans="1:20" s="25" customFormat="1" ht="12.75">
      <c r="A29" s="24"/>
      <c r="D29" s="25" t="s">
        <v>54</v>
      </c>
      <c r="E29" s="25" t="s">
        <v>58</v>
      </c>
      <c r="F29" s="26" t="s">
        <v>27</v>
      </c>
      <c r="G29" s="26" t="s">
        <v>29</v>
      </c>
      <c r="H29" s="26">
        <v>2</v>
      </c>
      <c r="I29" s="27">
        <v>111.835809455</v>
      </c>
      <c r="J29" s="27">
        <v>2084.178733540373</v>
      </c>
      <c r="K29" s="27">
        <v>3594.916625582614</v>
      </c>
      <c r="L29" s="27">
        <v>625.6087486343497</v>
      </c>
      <c r="M29" s="27">
        <v>1114.1388619861796</v>
      </c>
      <c r="N29" s="27">
        <v>18.6</v>
      </c>
      <c r="O29" s="27">
        <v>297.5</v>
      </c>
      <c r="P29" s="42">
        <v>21</v>
      </c>
      <c r="Q29" s="50" t="s">
        <v>17</v>
      </c>
      <c r="R29" s="50">
        <v>3</v>
      </c>
      <c r="S29" s="50" t="s">
        <v>19</v>
      </c>
      <c r="T29" s="26">
        <v>6560</v>
      </c>
    </row>
    <row r="30" spans="1:20" ht="12.75">
      <c r="A30" s="16">
        <v>50</v>
      </c>
      <c r="B30" s="4">
        <v>74</v>
      </c>
      <c r="C30" s="4">
        <v>59</v>
      </c>
      <c r="D30" s="4" t="s">
        <v>56</v>
      </c>
      <c r="E30" s="4" t="s">
        <v>59</v>
      </c>
      <c r="F30" s="5" t="s">
        <v>30</v>
      </c>
      <c r="G30" s="5" t="s">
        <v>31</v>
      </c>
      <c r="H30" s="5">
        <v>3</v>
      </c>
      <c r="I30" s="6">
        <v>8.18219989</v>
      </c>
      <c r="J30" s="6">
        <v>142.23602484472048</v>
      </c>
      <c r="K30" s="6">
        <v>86.84768026270997</v>
      </c>
      <c r="L30" s="6">
        <v>109.41232680363115</v>
      </c>
      <c r="M30" s="6">
        <v>66.80590789439229</v>
      </c>
      <c r="N30" s="6">
        <v>53.7</v>
      </c>
      <c r="O30" s="6">
        <v>300</v>
      </c>
      <c r="P30" s="46">
        <v>40</v>
      </c>
      <c r="Q30" s="54" t="s">
        <v>32</v>
      </c>
      <c r="R30" s="54">
        <v>2</v>
      </c>
      <c r="S30" s="54" t="s">
        <v>19</v>
      </c>
      <c r="T30" s="5">
        <v>1400</v>
      </c>
    </row>
    <row r="31" spans="1:20" s="37" customFormat="1" ht="12.75">
      <c r="A31" s="36"/>
      <c r="D31" s="37" t="s">
        <v>56</v>
      </c>
      <c r="E31" s="37" t="s">
        <v>59</v>
      </c>
      <c r="F31" s="38" t="s">
        <v>30</v>
      </c>
      <c r="G31" s="38" t="s">
        <v>31</v>
      </c>
      <c r="H31" s="38">
        <v>1</v>
      </c>
      <c r="I31" s="39">
        <v>12.947623414</v>
      </c>
      <c r="J31" s="39">
        <v>425.47153217391303</v>
      </c>
      <c r="K31" s="39">
        <v>186.8264703968906</v>
      </c>
      <c r="L31" s="39">
        <v>179.92507097308493</v>
      </c>
      <c r="M31" s="39">
        <v>80.61178306818582</v>
      </c>
      <c r="N31" s="39">
        <v>74.3299975744</v>
      </c>
      <c r="O31" s="39">
        <v>283.00000066399997</v>
      </c>
      <c r="P31" s="47">
        <v>40.4</v>
      </c>
      <c r="Q31" s="55" t="s">
        <v>18</v>
      </c>
      <c r="R31" s="55">
        <v>2</v>
      </c>
      <c r="S31" s="55" t="s">
        <v>16</v>
      </c>
      <c r="T31" s="38">
        <v>1650</v>
      </c>
    </row>
    <row r="32" spans="1:20" ht="12.75">
      <c r="A32" s="16">
        <v>56</v>
      </c>
      <c r="B32" s="4">
        <v>72</v>
      </c>
      <c r="C32" s="4">
        <v>57</v>
      </c>
      <c r="D32" s="4" t="s">
        <v>56</v>
      </c>
      <c r="E32" s="4" t="s">
        <v>59</v>
      </c>
      <c r="F32" s="5" t="s">
        <v>30</v>
      </c>
      <c r="G32" s="5" t="s">
        <v>33</v>
      </c>
      <c r="H32" s="5">
        <v>5</v>
      </c>
      <c r="I32" s="6">
        <v>24.84</v>
      </c>
      <c r="J32" s="6">
        <v>441.9</v>
      </c>
      <c r="K32" s="6">
        <v>136.4868334346482</v>
      </c>
      <c r="L32" s="6">
        <v>374.9458333333333</v>
      </c>
      <c r="M32" s="6">
        <v>115.80712718076947</v>
      </c>
      <c r="N32" s="6">
        <v>106.181812488</v>
      </c>
      <c r="O32" s="6">
        <v>245.00000632800004</v>
      </c>
      <c r="P32" s="46">
        <v>30</v>
      </c>
      <c r="Q32" s="54" t="s">
        <v>18</v>
      </c>
      <c r="R32" s="54" t="s">
        <v>18</v>
      </c>
      <c r="S32" s="54" t="s">
        <v>19</v>
      </c>
      <c r="T32" s="5">
        <v>1700</v>
      </c>
    </row>
    <row r="33" spans="1:20" s="37" customFormat="1" ht="12.75">
      <c r="A33" s="36"/>
      <c r="D33" s="37" t="s">
        <v>56</v>
      </c>
      <c r="E33" s="37" t="s">
        <v>59</v>
      </c>
      <c r="F33" s="38" t="s">
        <v>30</v>
      </c>
      <c r="G33" s="38" t="s">
        <v>33</v>
      </c>
      <c r="H33" s="38">
        <v>4</v>
      </c>
      <c r="I33" s="39">
        <v>61.99550000000001</v>
      </c>
      <c r="J33" s="39">
        <v>658.352</v>
      </c>
      <c r="K33" s="39">
        <v>546.1316314274471</v>
      </c>
      <c r="L33" s="39">
        <v>364.65684360047845</v>
      </c>
      <c r="M33" s="39">
        <v>302.38174404398507</v>
      </c>
      <c r="N33" s="39">
        <v>39.35</v>
      </c>
      <c r="O33" s="39">
        <v>184.5</v>
      </c>
      <c r="P33" s="47">
        <v>35</v>
      </c>
      <c r="Q33" s="55" t="s">
        <v>18</v>
      </c>
      <c r="R33" s="55" t="s">
        <v>21</v>
      </c>
      <c r="S33" s="55" t="s">
        <v>16</v>
      </c>
      <c r="T33" s="38">
        <v>1700</v>
      </c>
    </row>
    <row r="34" spans="1:20" s="37" customFormat="1" ht="12.75">
      <c r="A34" s="36"/>
      <c r="D34" s="37" t="s">
        <v>56</v>
      </c>
      <c r="E34" s="37" t="s">
        <v>59</v>
      </c>
      <c r="F34" s="38" t="s">
        <v>30</v>
      </c>
      <c r="G34" s="38" t="s">
        <v>33</v>
      </c>
      <c r="H34" s="38">
        <v>2</v>
      </c>
      <c r="I34" s="39">
        <v>40.848592678</v>
      </c>
      <c r="J34" s="39">
        <v>743.7388409937888</v>
      </c>
      <c r="K34" s="39">
        <v>430.22328940393265</v>
      </c>
      <c r="L34" s="39">
        <v>361.09908362681415</v>
      </c>
      <c r="M34" s="39">
        <v>212.27109972744557</v>
      </c>
      <c r="N34" s="39">
        <v>55.5</v>
      </c>
      <c r="O34" s="39">
        <v>278</v>
      </c>
      <c r="P34" s="47">
        <v>54.8</v>
      </c>
      <c r="Q34" s="55" t="s">
        <v>18</v>
      </c>
      <c r="R34" s="55">
        <v>2</v>
      </c>
      <c r="S34" s="55" t="s">
        <v>19</v>
      </c>
      <c r="T34" s="38">
        <v>1850</v>
      </c>
    </row>
    <row r="35" spans="1:20" s="33" customFormat="1" ht="12.75">
      <c r="A35" s="32"/>
      <c r="D35" s="33" t="s">
        <v>53</v>
      </c>
      <c r="E35" s="33" t="s">
        <v>58</v>
      </c>
      <c r="F35" s="34" t="s">
        <v>30</v>
      </c>
      <c r="G35" s="34" t="s">
        <v>35</v>
      </c>
      <c r="H35" s="34">
        <v>10</v>
      </c>
      <c r="I35" s="35">
        <v>50.88575</v>
      </c>
      <c r="J35" s="35">
        <v>1580.262</v>
      </c>
      <c r="K35" s="35">
        <v>1457.7198887952707</v>
      </c>
      <c r="L35" s="35">
        <v>494.18570535714287</v>
      </c>
      <c r="M35" s="35">
        <v>457.3626141087954</v>
      </c>
      <c r="N35" s="35">
        <v>35.95</v>
      </c>
      <c r="O35" s="35">
        <v>328</v>
      </c>
      <c r="P35" s="45">
        <v>23</v>
      </c>
      <c r="Q35" s="53" t="s">
        <v>18</v>
      </c>
      <c r="R35" s="53" t="s">
        <v>18</v>
      </c>
      <c r="S35" s="53" t="s">
        <v>16</v>
      </c>
      <c r="T35" s="34">
        <v>4020</v>
      </c>
    </row>
    <row r="36" spans="1:20" s="33" customFormat="1" ht="12.75">
      <c r="A36" s="32"/>
      <c r="D36" s="33" t="s">
        <v>53</v>
      </c>
      <c r="E36" s="33" t="s">
        <v>58</v>
      </c>
      <c r="F36" s="34" t="s">
        <v>30</v>
      </c>
      <c r="G36" s="34" t="s">
        <v>35</v>
      </c>
      <c r="H36" s="34">
        <v>11</v>
      </c>
      <c r="I36" s="35">
        <v>42.93689</v>
      </c>
      <c r="J36" s="35">
        <v>2220.383</v>
      </c>
      <c r="K36" s="35">
        <v>827.381165237147</v>
      </c>
      <c r="L36" s="35">
        <v>1289.01797915804</v>
      </c>
      <c r="M36" s="35">
        <v>480.44124471681494</v>
      </c>
      <c r="N36" s="35">
        <v>88.3</v>
      </c>
      <c r="O36" s="35">
        <v>328</v>
      </c>
      <c r="P36" s="45">
        <v>26</v>
      </c>
      <c r="Q36" s="53" t="s">
        <v>18</v>
      </c>
      <c r="R36" s="53" t="s">
        <v>18</v>
      </c>
      <c r="S36" s="53" t="s">
        <v>16</v>
      </c>
      <c r="T36" s="34">
        <v>3990</v>
      </c>
    </row>
    <row r="37" spans="1:20" ht="12.75">
      <c r="A37" s="18">
        <v>67</v>
      </c>
      <c r="B37" s="13">
        <v>81</v>
      </c>
      <c r="C37" s="13">
        <v>66</v>
      </c>
      <c r="D37" s="13" t="s">
        <v>53</v>
      </c>
      <c r="E37" s="13" t="s">
        <v>58</v>
      </c>
      <c r="F37" s="14" t="s">
        <v>30</v>
      </c>
      <c r="G37" s="14" t="s">
        <v>35</v>
      </c>
      <c r="H37" s="14">
        <v>12</v>
      </c>
      <c r="I37" s="15">
        <v>53.9252</v>
      </c>
      <c r="J37" s="15">
        <v>4691.43</v>
      </c>
      <c r="K37" s="15">
        <v>3294.6193962837597</v>
      </c>
      <c r="L37" s="15">
        <v>803.3385889328063</v>
      </c>
      <c r="M37" s="15">
        <v>564.1552569006144</v>
      </c>
      <c r="N37" s="15">
        <v>46.7</v>
      </c>
      <c r="O37" s="15">
        <v>328</v>
      </c>
      <c r="P37" s="48">
        <v>32</v>
      </c>
      <c r="Q37" s="56" t="s">
        <v>18</v>
      </c>
      <c r="R37" s="56" t="s">
        <v>21</v>
      </c>
      <c r="S37" s="56" t="s">
        <v>16</v>
      </c>
      <c r="T37" s="14">
        <v>3970</v>
      </c>
    </row>
    <row r="38" spans="1:20" ht="12.75">
      <c r="A38" s="19">
        <v>68</v>
      </c>
      <c r="B38" s="13">
        <v>82</v>
      </c>
      <c r="C38" s="13">
        <v>67</v>
      </c>
      <c r="D38" s="13" t="s">
        <v>53</v>
      </c>
      <c r="E38" s="13" t="s">
        <v>58</v>
      </c>
      <c r="F38" s="14" t="s">
        <v>30</v>
      </c>
      <c r="G38" s="14" t="s">
        <v>35</v>
      </c>
      <c r="H38" s="14">
        <v>13</v>
      </c>
      <c r="I38" s="15">
        <v>13.32155</v>
      </c>
      <c r="J38" s="15">
        <v>3641.11</v>
      </c>
      <c r="K38" s="15">
        <v>1174.1666402342962</v>
      </c>
      <c r="L38" s="15">
        <v>283.40466367713003</v>
      </c>
      <c r="M38" s="15">
        <v>91.39089502281075</v>
      </c>
      <c r="N38" s="15">
        <v>101.7</v>
      </c>
      <c r="O38" s="15">
        <v>328</v>
      </c>
      <c r="P38" s="48">
        <v>30</v>
      </c>
      <c r="Q38" s="56" t="s">
        <v>18</v>
      </c>
      <c r="R38" s="56" t="s">
        <v>18</v>
      </c>
      <c r="S38" s="56" t="s">
        <v>16</v>
      </c>
      <c r="T38" s="14">
        <v>3960</v>
      </c>
    </row>
    <row r="39" spans="1:20" ht="12.75">
      <c r="A39" s="18">
        <v>69</v>
      </c>
      <c r="B39" s="13">
        <v>83</v>
      </c>
      <c r="C39" s="13">
        <v>68</v>
      </c>
      <c r="D39" s="13" t="s">
        <v>53</v>
      </c>
      <c r="E39" s="13" t="s">
        <v>58</v>
      </c>
      <c r="F39" s="14" t="s">
        <v>30</v>
      </c>
      <c r="G39" s="14" t="s">
        <v>35</v>
      </c>
      <c r="H39" s="14">
        <v>14</v>
      </c>
      <c r="I39" s="15">
        <v>11.748109999999999</v>
      </c>
      <c r="J39" s="15">
        <v>2610.798</v>
      </c>
      <c r="K39" s="15">
        <v>1020.5356991810523</v>
      </c>
      <c r="L39" s="15">
        <v>227.01684210526315</v>
      </c>
      <c r="M39" s="15">
        <v>88.73868896933784</v>
      </c>
      <c r="N39" s="15">
        <v>83.9</v>
      </c>
      <c r="O39" s="15">
        <v>328</v>
      </c>
      <c r="P39" s="48">
        <v>32</v>
      </c>
      <c r="Q39" s="56" t="s">
        <v>18</v>
      </c>
      <c r="R39" s="56" t="s">
        <v>18</v>
      </c>
      <c r="S39" s="56" t="s">
        <v>16</v>
      </c>
      <c r="T39" s="14">
        <v>3960</v>
      </c>
    </row>
    <row r="40" spans="1:20" s="33" customFormat="1" ht="12.75">
      <c r="A40" s="32"/>
      <c r="D40" s="33" t="s">
        <v>53</v>
      </c>
      <c r="E40" s="33" t="s">
        <v>58</v>
      </c>
      <c r="F40" s="34" t="s">
        <v>30</v>
      </c>
      <c r="G40" s="34" t="s">
        <v>35</v>
      </c>
      <c r="H40" s="34">
        <v>15</v>
      </c>
      <c r="I40" s="35">
        <v>30.1515225</v>
      </c>
      <c r="J40" s="35">
        <v>1815.3711</v>
      </c>
      <c r="K40" s="35">
        <v>1119.5877811440223</v>
      </c>
      <c r="L40" s="35">
        <v>422.3709989991572</v>
      </c>
      <c r="M40" s="35">
        <v>260.8047938686553</v>
      </c>
      <c r="N40" s="35">
        <v>53.75</v>
      </c>
      <c r="O40" s="35">
        <v>328</v>
      </c>
      <c r="P40" s="45">
        <v>26.5</v>
      </c>
      <c r="Q40" s="53" t="s">
        <v>18</v>
      </c>
      <c r="R40" s="53" t="s">
        <v>18</v>
      </c>
      <c r="S40" s="53" t="s">
        <v>16</v>
      </c>
      <c r="T40" s="34">
        <v>3960</v>
      </c>
    </row>
    <row r="41" spans="1:20" s="33" customFormat="1" ht="12.75">
      <c r="A41" s="32"/>
      <c r="D41" s="33" t="s">
        <v>53</v>
      </c>
      <c r="E41" s="33" t="s">
        <v>58</v>
      </c>
      <c r="F41" s="34" t="s">
        <v>30</v>
      </c>
      <c r="G41" s="34" t="s">
        <v>35</v>
      </c>
      <c r="H41" s="34">
        <v>16</v>
      </c>
      <c r="I41" s="35">
        <v>56.48817</v>
      </c>
      <c r="J41" s="35">
        <v>1605.3135</v>
      </c>
      <c r="K41" s="35">
        <v>1104.3746543253296</v>
      </c>
      <c r="L41" s="35">
        <v>636.8896565048769</v>
      </c>
      <c r="M41" s="35">
        <v>439.48372119344015</v>
      </c>
      <c r="N41" s="35">
        <v>47.45</v>
      </c>
      <c r="O41" s="35">
        <v>328</v>
      </c>
      <c r="P41" s="45">
        <v>31</v>
      </c>
      <c r="Q41" s="53" t="s">
        <v>18</v>
      </c>
      <c r="R41" s="53" t="s">
        <v>18</v>
      </c>
      <c r="S41" s="53" t="s">
        <v>16</v>
      </c>
      <c r="T41" s="34">
        <v>3950</v>
      </c>
    </row>
    <row r="42" spans="1:20" s="33" customFormat="1" ht="12.75">
      <c r="A42" s="32"/>
      <c r="D42" s="33" t="s">
        <v>53</v>
      </c>
      <c r="E42" s="33" t="s">
        <v>58</v>
      </c>
      <c r="F42" s="34" t="s">
        <v>30</v>
      </c>
      <c r="G42" s="34" t="s">
        <v>35</v>
      </c>
      <c r="H42" s="34">
        <v>17</v>
      </c>
      <c r="I42" s="35">
        <v>21.7273515</v>
      </c>
      <c r="J42" s="35">
        <v>1375.2015000000001</v>
      </c>
      <c r="K42" s="35">
        <v>409.48195046212214</v>
      </c>
      <c r="L42" s="35">
        <v>595.5063336472065</v>
      </c>
      <c r="M42" s="35">
        <v>177.1684838586083</v>
      </c>
      <c r="N42" s="35">
        <v>110.1</v>
      </c>
      <c r="O42" s="35">
        <v>328</v>
      </c>
      <c r="P42" s="45">
        <v>30</v>
      </c>
      <c r="Q42" s="53" t="s">
        <v>18</v>
      </c>
      <c r="R42" s="53" t="s">
        <v>18</v>
      </c>
      <c r="S42" s="53" t="s">
        <v>16</v>
      </c>
      <c r="T42" s="34">
        <v>3950</v>
      </c>
    </row>
    <row r="43" spans="1:20" ht="12.75">
      <c r="A43" s="19">
        <v>76</v>
      </c>
      <c r="B43" s="13">
        <v>87</v>
      </c>
      <c r="C43" s="13">
        <v>72</v>
      </c>
      <c r="D43" s="13" t="s">
        <v>53</v>
      </c>
      <c r="E43" s="13" t="s">
        <v>58</v>
      </c>
      <c r="F43" s="14" t="s">
        <v>30</v>
      </c>
      <c r="G43" s="14" t="s">
        <v>35</v>
      </c>
      <c r="H43" s="14">
        <v>18</v>
      </c>
      <c r="I43" s="15">
        <v>20.970466</v>
      </c>
      <c r="J43" s="15">
        <v>2580.7874</v>
      </c>
      <c r="K43" s="15">
        <v>1103.5036057254208</v>
      </c>
      <c r="L43" s="15">
        <v>462.8684989898991</v>
      </c>
      <c r="M43" s="15">
        <v>197.9152012335719</v>
      </c>
      <c r="N43" s="15">
        <v>76.7</v>
      </c>
      <c r="O43" s="15">
        <v>328</v>
      </c>
      <c r="P43" s="48">
        <v>35</v>
      </c>
      <c r="Q43" s="56" t="s">
        <v>18</v>
      </c>
      <c r="R43" s="56" t="s">
        <v>18</v>
      </c>
      <c r="S43" s="56" t="s">
        <v>16</v>
      </c>
      <c r="T43" s="14">
        <v>3940</v>
      </c>
    </row>
    <row r="44" spans="1:20" ht="12.75">
      <c r="A44" s="18">
        <v>77</v>
      </c>
      <c r="B44" s="13">
        <v>88</v>
      </c>
      <c r="C44" s="13">
        <v>73</v>
      </c>
      <c r="D44" s="13" t="s">
        <v>53</v>
      </c>
      <c r="E44" s="13" t="s">
        <v>58</v>
      </c>
      <c r="F44" s="14" t="s">
        <v>30</v>
      </c>
      <c r="G44" s="14" t="s">
        <v>35</v>
      </c>
      <c r="H44" s="14">
        <v>19</v>
      </c>
      <c r="I44" s="15">
        <v>43.996700000000004</v>
      </c>
      <c r="J44" s="15">
        <v>2400.737</v>
      </c>
      <c r="K44" s="15">
        <v>865.2071192248611</v>
      </c>
      <c r="L44" s="15">
        <v>1176.2277765310894</v>
      </c>
      <c r="M44" s="15">
        <v>423.9034288573581</v>
      </c>
      <c r="N44" s="15">
        <v>91</v>
      </c>
      <c r="O44" s="15">
        <v>328</v>
      </c>
      <c r="P44" s="48">
        <v>33</v>
      </c>
      <c r="Q44" s="56" t="s">
        <v>18</v>
      </c>
      <c r="R44" s="56" t="s">
        <v>18</v>
      </c>
      <c r="S44" s="56" t="s">
        <v>16</v>
      </c>
      <c r="T44" s="14">
        <v>3900</v>
      </c>
    </row>
    <row r="45" spans="1:20" s="33" customFormat="1" ht="12.75">
      <c r="A45" s="32"/>
      <c r="D45" s="33" t="s">
        <v>53</v>
      </c>
      <c r="E45" s="33" t="s">
        <v>58</v>
      </c>
      <c r="F45" s="34" t="s">
        <v>30</v>
      </c>
      <c r="G45" s="34" t="s">
        <v>35</v>
      </c>
      <c r="H45" s="34">
        <v>20</v>
      </c>
      <c r="I45" s="35">
        <v>25.01697</v>
      </c>
      <c r="J45" s="35">
        <v>1315.2495</v>
      </c>
      <c r="K45" s="35">
        <v>681.916029373212</v>
      </c>
      <c r="L45" s="35">
        <v>561.5815768852995</v>
      </c>
      <c r="M45" s="35">
        <v>282.3340572434286</v>
      </c>
      <c r="N45" s="35">
        <v>64.62</v>
      </c>
      <c r="O45" s="35">
        <v>328</v>
      </c>
      <c r="P45" s="45">
        <v>34.5</v>
      </c>
      <c r="Q45" s="53" t="s">
        <v>18</v>
      </c>
      <c r="R45" s="53" t="s">
        <v>18</v>
      </c>
      <c r="S45" s="53" t="s">
        <v>19</v>
      </c>
      <c r="T45" s="34">
        <v>3890</v>
      </c>
    </row>
    <row r="46" spans="1:20" ht="12.75">
      <c r="A46" s="18">
        <v>81</v>
      </c>
      <c r="B46" s="13">
        <v>90</v>
      </c>
      <c r="C46" s="13">
        <v>75</v>
      </c>
      <c r="D46" s="13" t="s">
        <v>53</v>
      </c>
      <c r="E46" s="13" t="s">
        <v>58</v>
      </c>
      <c r="F46" s="14" t="s">
        <v>30</v>
      </c>
      <c r="G46" s="14" t="s">
        <v>35</v>
      </c>
      <c r="H46" s="14">
        <v>21</v>
      </c>
      <c r="I46" s="15">
        <v>44.1312</v>
      </c>
      <c r="J46" s="15">
        <v>3251</v>
      </c>
      <c r="K46" s="15">
        <v>2230.519188374499</v>
      </c>
      <c r="L46" s="15">
        <v>610.6098242089402</v>
      </c>
      <c r="M46" s="15">
        <v>418.94091956567854</v>
      </c>
      <c r="N46" s="15">
        <v>47.8</v>
      </c>
      <c r="O46" s="15">
        <v>328</v>
      </c>
      <c r="P46" s="48">
        <v>32</v>
      </c>
      <c r="Q46" s="56" t="s">
        <v>18</v>
      </c>
      <c r="R46" s="56" t="s">
        <v>18</v>
      </c>
      <c r="S46" s="56" t="s">
        <v>16</v>
      </c>
      <c r="T46" s="14">
        <v>3880</v>
      </c>
    </row>
    <row r="47" spans="1:20" s="10" customFormat="1" ht="12.75">
      <c r="A47" s="20">
        <v>82</v>
      </c>
      <c r="B47" s="10">
        <v>117</v>
      </c>
      <c r="C47" s="10">
        <v>82</v>
      </c>
      <c r="D47" s="10" t="s">
        <v>56</v>
      </c>
      <c r="E47" s="10" t="s">
        <v>58</v>
      </c>
      <c r="F47" s="11" t="s">
        <v>36</v>
      </c>
      <c r="G47" s="11" t="s">
        <v>36</v>
      </c>
      <c r="H47" s="11">
        <v>1</v>
      </c>
      <c r="I47" s="12">
        <v>50.55030343</v>
      </c>
      <c r="J47" s="12">
        <v>1257.142857142857</v>
      </c>
      <c r="K47" s="12">
        <v>1493.4767025089604</v>
      </c>
      <c r="L47" s="12">
        <v>497.0099667774086</v>
      </c>
      <c r="M47" s="12">
        <v>590.4442777361005</v>
      </c>
      <c r="N47" s="12">
        <v>27.6</v>
      </c>
      <c r="O47" s="12">
        <v>240</v>
      </c>
      <c r="P47" s="43">
        <v>30</v>
      </c>
      <c r="Q47" s="51" t="s">
        <v>17</v>
      </c>
      <c r="R47" s="51">
        <v>3</v>
      </c>
      <c r="S47" s="51" t="s">
        <v>16</v>
      </c>
      <c r="T47" s="11">
        <v>2160</v>
      </c>
    </row>
    <row r="48" spans="1:20" s="10" customFormat="1" ht="12" customHeight="1">
      <c r="A48" s="21">
        <v>83</v>
      </c>
      <c r="B48" s="10">
        <v>118</v>
      </c>
      <c r="C48" s="10">
        <v>83</v>
      </c>
      <c r="D48" s="10" t="s">
        <v>56</v>
      </c>
      <c r="E48" s="10" t="s">
        <v>58</v>
      </c>
      <c r="F48" s="11" t="s">
        <v>36</v>
      </c>
      <c r="G48" s="11" t="s">
        <v>36</v>
      </c>
      <c r="H48" s="11">
        <v>2</v>
      </c>
      <c r="I48" s="12">
        <v>48.08443497</v>
      </c>
      <c r="J48" s="12">
        <v>1122.9813664596272</v>
      </c>
      <c r="K48" s="12">
        <v>1095.862775217614</v>
      </c>
      <c r="L48" s="12">
        <v>549.2843640291655</v>
      </c>
      <c r="M48" s="12">
        <v>536.0198357042676</v>
      </c>
      <c r="N48" s="12">
        <v>33.6</v>
      </c>
      <c r="O48" s="12">
        <v>295</v>
      </c>
      <c r="P48" s="43">
        <v>30</v>
      </c>
      <c r="Q48" s="51" t="s">
        <v>17</v>
      </c>
      <c r="R48" s="51">
        <v>3</v>
      </c>
      <c r="S48" s="51" t="s">
        <v>16</v>
      </c>
      <c r="T48" s="11">
        <v>2240</v>
      </c>
    </row>
    <row r="49" spans="1:20" s="25" customFormat="1" ht="12.75">
      <c r="A49" s="24"/>
      <c r="D49" s="25" t="s">
        <v>53</v>
      </c>
      <c r="E49" s="25" t="s">
        <v>58</v>
      </c>
      <c r="F49" s="26" t="s">
        <v>37</v>
      </c>
      <c r="G49" s="26" t="s">
        <v>38</v>
      </c>
      <c r="H49" s="26">
        <v>3</v>
      </c>
      <c r="I49" s="27">
        <v>80.1295129557237</v>
      </c>
      <c r="J49" s="27">
        <v>3085.4263238346157</v>
      </c>
      <c r="K49" s="27">
        <v>2470.599834608422</v>
      </c>
      <c r="L49" s="27">
        <v>928.632336756164</v>
      </c>
      <c r="M49" s="27">
        <v>743.8440274962559</v>
      </c>
      <c r="N49" s="27">
        <v>40.899437039999995</v>
      </c>
      <c r="O49" s="27">
        <v>235.49713632</v>
      </c>
      <c r="P49" s="42">
        <v>56</v>
      </c>
      <c r="Q49" s="50" t="s">
        <v>18</v>
      </c>
      <c r="R49" s="50" t="s">
        <v>18</v>
      </c>
      <c r="S49" s="50" t="s">
        <v>16</v>
      </c>
      <c r="T49" s="26">
        <v>7400</v>
      </c>
    </row>
    <row r="50" spans="1:20" s="25" customFormat="1" ht="12.75">
      <c r="A50" s="24"/>
      <c r="D50" s="25" t="s">
        <v>53</v>
      </c>
      <c r="E50" s="25" t="s">
        <v>58</v>
      </c>
      <c r="F50" s="26" t="s">
        <v>37</v>
      </c>
      <c r="G50" s="26" t="s">
        <v>38</v>
      </c>
      <c r="H50" s="26">
        <v>5</v>
      </c>
      <c r="I50" s="27">
        <v>75.22859960562016</v>
      </c>
      <c r="J50" s="27">
        <v>1846.4090869549009</v>
      </c>
      <c r="K50" s="27">
        <v>1580.5885178890976</v>
      </c>
      <c r="L50" s="27">
        <v>837.1261543091291</v>
      </c>
      <c r="M50" s="27">
        <v>726.1048557422233</v>
      </c>
      <c r="N50" s="27">
        <v>38.60714208</v>
      </c>
      <c r="O50" s="27">
        <v>264.95646476999997</v>
      </c>
      <c r="P50" s="42">
        <v>69</v>
      </c>
      <c r="Q50" s="50" t="s">
        <v>18</v>
      </c>
      <c r="R50" s="50" t="s">
        <v>18</v>
      </c>
      <c r="S50" s="50" t="s">
        <v>16</v>
      </c>
      <c r="T50" s="26">
        <v>7475</v>
      </c>
    </row>
    <row r="51" spans="1:20" s="25" customFormat="1" ht="12.75">
      <c r="A51" s="24"/>
      <c r="D51" s="25" t="s">
        <v>54</v>
      </c>
      <c r="E51" s="25" t="s">
        <v>58</v>
      </c>
      <c r="F51" s="26" t="s">
        <v>37</v>
      </c>
      <c r="G51" s="26" t="s">
        <v>38</v>
      </c>
      <c r="H51" s="26">
        <v>2</v>
      </c>
      <c r="I51" s="27">
        <v>134.6083934929748</v>
      </c>
      <c r="J51" s="27">
        <v>2910.693782343705</v>
      </c>
      <c r="K51" s="27">
        <v>2594.2005412945186</v>
      </c>
      <c r="L51" s="27">
        <v>1099.5185898252553</v>
      </c>
      <c r="M51" s="27">
        <v>982.8488085099202</v>
      </c>
      <c r="N51" s="27">
        <v>36.69980724</v>
      </c>
      <c r="O51" s="27">
        <v>255.49828544</v>
      </c>
      <c r="P51" s="42">
        <v>22.5</v>
      </c>
      <c r="Q51" s="50" t="s">
        <v>18</v>
      </c>
      <c r="R51" s="50" t="s">
        <v>18</v>
      </c>
      <c r="S51" s="50" t="s">
        <v>16</v>
      </c>
      <c r="T51" s="26">
        <v>7520</v>
      </c>
    </row>
    <row r="52" spans="1:20" s="25" customFormat="1" ht="12.75">
      <c r="A52" s="24"/>
      <c r="D52" s="25" t="s">
        <v>54</v>
      </c>
      <c r="E52" s="25" t="s">
        <v>58</v>
      </c>
      <c r="F52" s="26" t="s">
        <v>37</v>
      </c>
      <c r="G52" s="26" t="s">
        <v>38</v>
      </c>
      <c r="H52" s="26">
        <v>1</v>
      </c>
      <c r="I52" s="27">
        <v>108.34876144740589</v>
      </c>
      <c r="J52" s="27">
        <v>2204.519112692082</v>
      </c>
      <c r="K52" s="27">
        <v>2177.090230078534</v>
      </c>
      <c r="L52" s="27">
        <v>1134.4644132156557</v>
      </c>
      <c r="M52" s="27">
        <v>1111.8930707132588</v>
      </c>
      <c r="N52" s="27">
        <v>34.72800117333333</v>
      </c>
      <c r="O52" s="27">
        <v>301.4975432400001</v>
      </c>
      <c r="P52" s="42">
        <v>25</v>
      </c>
      <c r="Q52" s="50" t="s">
        <v>18</v>
      </c>
      <c r="R52" s="50" t="s">
        <v>18</v>
      </c>
      <c r="S52" s="50" t="s">
        <v>19</v>
      </c>
      <c r="T52" s="26">
        <v>7600</v>
      </c>
    </row>
    <row r="53" spans="1:20" s="25" customFormat="1" ht="12.75">
      <c r="A53" s="24"/>
      <c r="D53" s="25" t="s">
        <v>53</v>
      </c>
      <c r="E53" s="25" t="s">
        <v>58</v>
      </c>
      <c r="F53" s="26" t="s">
        <v>37</v>
      </c>
      <c r="G53" s="26" t="s">
        <v>38</v>
      </c>
      <c r="H53" s="26">
        <v>6</v>
      </c>
      <c r="I53" s="27">
        <v>139.33697357951598</v>
      </c>
      <c r="J53" s="27">
        <v>3837.753364733369</v>
      </c>
      <c r="K53" s="27">
        <v>3233.139638985895</v>
      </c>
      <c r="L53" s="27">
        <v>1596.619334313428</v>
      </c>
      <c r="M53" s="27">
        <v>1330.7142531375112</v>
      </c>
      <c r="N53" s="27">
        <v>41.95999665</v>
      </c>
      <c r="O53" s="27">
        <v>431.99876586</v>
      </c>
      <c r="P53" s="42">
        <v>47</v>
      </c>
      <c r="Q53" s="50" t="s">
        <v>18</v>
      </c>
      <c r="R53" s="50" t="s">
        <v>18</v>
      </c>
      <c r="S53" s="50" t="s">
        <v>16</v>
      </c>
      <c r="T53" s="26">
        <v>7640</v>
      </c>
    </row>
    <row r="54" spans="1:20" s="25" customFormat="1" ht="12.75">
      <c r="A54" s="24"/>
      <c r="D54" s="25" t="s">
        <v>53</v>
      </c>
      <c r="E54" s="25" t="s">
        <v>58</v>
      </c>
      <c r="F54" s="26" t="s">
        <v>37</v>
      </c>
      <c r="G54" s="26" t="s">
        <v>38</v>
      </c>
      <c r="H54" s="26">
        <v>7</v>
      </c>
      <c r="I54" s="27">
        <v>146.18115931858281</v>
      </c>
      <c r="J54" s="27">
        <v>2248.126561199001</v>
      </c>
      <c r="K54" s="27">
        <v>2393.801240788646</v>
      </c>
      <c r="L54" s="27">
        <v>1415.4342248814246</v>
      </c>
      <c r="M54" s="27">
        <v>1506.7234572355856</v>
      </c>
      <c r="N54" s="27">
        <v>30.802381344000004</v>
      </c>
      <c r="O54" s="27">
        <v>293.99708111999996</v>
      </c>
      <c r="P54" s="42">
        <v>16.5</v>
      </c>
      <c r="Q54" s="50" t="s">
        <v>18</v>
      </c>
      <c r="R54" s="50" t="s">
        <v>18</v>
      </c>
      <c r="S54" s="50" t="s">
        <v>16</v>
      </c>
      <c r="T54" s="26">
        <v>7715</v>
      </c>
    </row>
    <row r="55" spans="1:20" ht="12.75">
      <c r="A55" s="22">
        <v>112</v>
      </c>
      <c r="B55" s="7">
        <v>12</v>
      </c>
      <c r="C55" s="7">
        <v>95</v>
      </c>
      <c r="D55" s="7" t="s">
        <v>53</v>
      </c>
      <c r="E55" s="7" t="s">
        <v>58</v>
      </c>
      <c r="F55" s="8" t="s">
        <v>37</v>
      </c>
      <c r="G55" s="8" t="s">
        <v>38</v>
      </c>
      <c r="H55" s="8">
        <v>8</v>
      </c>
      <c r="I55" s="9">
        <v>121.51126730353904</v>
      </c>
      <c r="J55" s="9">
        <v>1925.634110877751</v>
      </c>
      <c r="K55" s="9">
        <v>2858.6865222469905</v>
      </c>
      <c r="L55" s="9">
        <v>814.6913546021253</v>
      </c>
      <c r="M55" s="9">
        <v>1209.4442978737266</v>
      </c>
      <c r="N55" s="9">
        <v>22.099731264000003</v>
      </c>
      <c r="O55" s="9">
        <v>275.99664384</v>
      </c>
      <c r="P55" s="41">
        <v>12</v>
      </c>
      <c r="Q55" s="49" t="s">
        <v>18</v>
      </c>
      <c r="R55" s="49" t="s">
        <v>26</v>
      </c>
      <c r="S55" s="49" t="s">
        <v>16</v>
      </c>
      <c r="T55" s="8">
        <v>7820</v>
      </c>
    </row>
    <row r="56" spans="1:20" ht="12.75">
      <c r="A56" s="23">
        <v>113</v>
      </c>
      <c r="B56" s="7">
        <v>13</v>
      </c>
      <c r="C56" s="7">
        <v>96</v>
      </c>
      <c r="D56" s="7" t="s">
        <v>53</v>
      </c>
      <c r="E56" s="7" t="s">
        <v>58</v>
      </c>
      <c r="F56" s="8" t="s">
        <v>37</v>
      </c>
      <c r="G56" s="8" t="s">
        <v>38</v>
      </c>
      <c r="H56" s="8">
        <v>9</v>
      </c>
      <c r="I56" s="9">
        <v>57.94790627795378</v>
      </c>
      <c r="J56" s="9">
        <v>1451.5267128139485</v>
      </c>
      <c r="K56" s="9">
        <v>1492.8610495539997</v>
      </c>
      <c r="L56" s="9">
        <v>601.137325508807</v>
      </c>
      <c r="M56" s="9">
        <v>618.2555861789291</v>
      </c>
      <c r="N56" s="9">
        <v>31.899612096000002</v>
      </c>
      <c r="O56" s="9">
        <v>268.99672896000004</v>
      </c>
      <c r="P56" s="41">
        <v>9</v>
      </c>
      <c r="Q56" s="49" t="s">
        <v>18</v>
      </c>
      <c r="R56" s="49" t="s">
        <v>18</v>
      </c>
      <c r="S56" s="49" t="s">
        <v>16</v>
      </c>
      <c r="T56" s="8">
        <v>7930</v>
      </c>
    </row>
    <row r="57" spans="1:20" ht="12.75">
      <c r="A57" s="22">
        <v>114</v>
      </c>
      <c r="B57" s="7">
        <v>4</v>
      </c>
      <c r="C57" s="7">
        <v>87</v>
      </c>
      <c r="D57" s="7" t="s">
        <v>53</v>
      </c>
      <c r="E57" s="7" t="s">
        <v>58</v>
      </c>
      <c r="F57" s="8" t="s">
        <v>37</v>
      </c>
      <c r="G57" s="8" t="s">
        <v>38</v>
      </c>
      <c r="H57" s="8">
        <v>4</v>
      </c>
      <c r="I57" s="9">
        <v>109.21555101980302</v>
      </c>
      <c r="J57" s="9">
        <v>3441.7835883032794</v>
      </c>
      <c r="K57" s="9">
        <v>5377.114717384201</v>
      </c>
      <c r="L57" s="9">
        <v>809.8314325419481</v>
      </c>
      <c r="M57" s="9">
        <v>1265.2034629139296</v>
      </c>
      <c r="N57" s="9">
        <v>20.999744640000003</v>
      </c>
      <c r="O57" s="9">
        <v>265.99676544000005</v>
      </c>
      <c r="P57" s="41">
        <v>5</v>
      </c>
      <c r="Q57" s="49" t="s">
        <v>18</v>
      </c>
      <c r="R57" s="49" t="s">
        <v>22</v>
      </c>
      <c r="S57" s="49" t="s">
        <v>16</v>
      </c>
      <c r="T57" s="8">
        <v>8060</v>
      </c>
    </row>
    <row r="58" spans="1:20" ht="12.75">
      <c r="A58" s="18">
        <v>115</v>
      </c>
      <c r="B58" s="13">
        <v>120</v>
      </c>
      <c r="C58" s="13">
        <v>116</v>
      </c>
      <c r="D58" s="13" t="s">
        <v>53</v>
      </c>
      <c r="E58" s="13" t="s">
        <v>58</v>
      </c>
      <c r="F58" s="14" t="s">
        <v>40</v>
      </c>
      <c r="G58" s="14" t="s">
        <v>40</v>
      </c>
      <c r="H58" s="14">
        <v>2</v>
      </c>
      <c r="I58" s="15">
        <v>138.76114334</v>
      </c>
      <c r="J58" s="15">
        <v>3362.732919254658</v>
      </c>
      <c r="K58" s="15">
        <v>5772.738839160051</v>
      </c>
      <c r="L58" s="15">
        <v>393.6309437254617</v>
      </c>
      <c r="M58" s="15">
        <v>675.7386601023472</v>
      </c>
      <c r="N58" s="15">
        <v>19.1</v>
      </c>
      <c r="O58" s="15">
        <v>355</v>
      </c>
      <c r="P58" s="48">
        <v>45</v>
      </c>
      <c r="Q58" s="56" t="s">
        <v>17</v>
      </c>
      <c r="R58" s="56">
        <v>2</v>
      </c>
      <c r="S58" s="56" t="s">
        <v>19</v>
      </c>
      <c r="T58" s="14">
        <v>3440</v>
      </c>
    </row>
    <row r="59" spans="1:20" s="25" customFormat="1" ht="12.75">
      <c r="A59" s="24"/>
      <c r="D59" s="25" t="s">
        <v>53</v>
      </c>
      <c r="E59" s="25" t="s">
        <v>58</v>
      </c>
      <c r="F59" s="26" t="s">
        <v>41</v>
      </c>
      <c r="G59" s="26" t="s">
        <v>41</v>
      </c>
      <c r="H59" s="26">
        <v>1</v>
      </c>
      <c r="I59" s="27">
        <v>121.83631890999999</v>
      </c>
      <c r="J59" s="27">
        <v>481.36645962732916</v>
      </c>
      <c r="K59" s="27">
        <v>1720.2548732842706</v>
      </c>
      <c r="L59" s="27">
        <v>312.21687759772095</v>
      </c>
      <c r="M59" s="27">
        <v>1096.1804478667057</v>
      </c>
      <c r="N59" s="27">
        <v>18.2</v>
      </c>
      <c r="O59" s="27">
        <v>333</v>
      </c>
      <c r="P59" s="42">
        <v>103</v>
      </c>
      <c r="Q59" s="50" t="s">
        <v>32</v>
      </c>
      <c r="R59" s="50">
        <v>2</v>
      </c>
      <c r="S59" s="50" t="s">
        <v>16</v>
      </c>
      <c r="T59" s="26">
        <v>6200</v>
      </c>
    </row>
    <row r="60" spans="1:20" ht="12.75">
      <c r="A60" s="22">
        <v>118</v>
      </c>
      <c r="B60" s="7">
        <v>134</v>
      </c>
      <c r="C60" s="7">
        <v>120</v>
      </c>
      <c r="D60" s="7" t="s">
        <v>53</v>
      </c>
      <c r="E60" s="7" t="s">
        <v>58</v>
      </c>
      <c r="F60" s="8" t="s">
        <v>41</v>
      </c>
      <c r="G60" s="8" t="s">
        <v>41</v>
      </c>
      <c r="H60" s="8">
        <v>4</v>
      </c>
      <c r="I60" s="9">
        <v>293.3</v>
      </c>
      <c r="J60" s="9">
        <v>9403.98</v>
      </c>
      <c r="K60" s="9">
        <v>18324.471850290014</v>
      </c>
      <c r="L60" s="9">
        <v>756.0988944723617</v>
      </c>
      <c r="M60" s="9">
        <v>1473.324369872564</v>
      </c>
      <c r="N60" s="9">
        <v>16.830504</v>
      </c>
      <c r="O60" s="9">
        <v>382.016352</v>
      </c>
      <c r="P60" s="41">
        <v>28</v>
      </c>
      <c r="Q60" s="49" t="s">
        <v>18</v>
      </c>
      <c r="R60" s="49" t="s">
        <v>18</v>
      </c>
      <c r="S60" s="49" t="s">
        <v>16</v>
      </c>
      <c r="T60" s="8">
        <v>8579</v>
      </c>
    </row>
    <row r="61" spans="1:20" ht="12.75">
      <c r="A61" s="23">
        <v>119</v>
      </c>
      <c r="B61" s="7">
        <v>132</v>
      </c>
      <c r="C61" s="7">
        <v>118</v>
      </c>
      <c r="D61" s="7" t="s">
        <v>53</v>
      </c>
      <c r="E61" s="7" t="s">
        <v>58</v>
      </c>
      <c r="F61" s="8" t="s">
        <v>41</v>
      </c>
      <c r="G61" s="8" t="s">
        <v>41</v>
      </c>
      <c r="H61" s="8">
        <v>2</v>
      </c>
      <c r="I61" s="9" t="s">
        <v>18</v>
      </c>
      <c r="J61" s="9">
        <v>713.24</v>
      </c>
      <c r="K61" s="9" t="s">
        <v>18</v>
      </c>
      <c r="L61" s="9">
        <v>12.73642857142857</v>
      </c>
      <c r="M61" s="9" t="s">
        <v>18</v>
      </c>
      <c r="N61" s="9" t="s">
        <v>18</v>
      </c>
      <c r="O61" s="9">
        <v>1076.364864</v>
      </c>
      <c r="P61" s="41" t="s">
        <v>18</v>
      </c>
      <c r="Q61" s="49" t="s">
        <v>18</v>
      </c>
      <c r="R61" s="49" t="s">
        <v>18</v>
      </c>
      <c r="S61" s="49" t="s">
        <v>16</v>
      </c>
      <c r="T61" s="8">
        <v>8930</v>
      </c>
    </row>
    <row r="62" spans="1:20" ht="12.75">
      <c r="A62" s="22">
        <v>120</v>
      </c>
      <c r="B62" s="7">
        <v>133</v>
      </c>
      <c r="C62" s="7">
        <v>119</v>
      </c>
      <c r="D62" s="7" t="s">
        <v>53</v>
      </c>
      <c r="E62" s="7" t="s">
        <v>58</v>
      </c>
      <c r="F62" s="8" t="s">
        <v>41</v>
      </c>
      <c r="G62" s="8" t="s">
        <v>41</v>
      </c>
      <c r="H62" s="8">
        <v>3</v>
      </c>
      <c r="I62" s="9">
        <v>120.3</v>
      </c>
      <c r="J62" s="9">
        <v>3127.73</v>
      </c>
      <c r="K62" s="9">
        <v>12025.220325934746</v>
      </c>
      <c r="L62" s="9">
        <v>14.823364928909953</v>
      </c>
      <c r="M62" s="9">
        <v>56.991565525757096</v>
      </c>
      <c r="N62" s="9">
        <v>8.53008</v>
      </c>
      <c r="O62" s="9">
        <v>299.996352</v>
      </c>
      <c r="P62" s="41" t="s">
        <v>18</v>
      </c>
      <c r="Q62" s="49" t="s">
        <v>18</v>
      </c>
      <c r="R62" s="49" t="s">
        <v>18</v>
      </c>
      <c r="S62" s="49" t="s">
        <v>16</v>
      </c>
      <c r="T62" s="8">
        <v>8930</v>
      </c>
    </row>
    <row r="63" spans="1:20" s="13" customFormat="1" ht="12.75">
      <c r="A63" s="18">
        <v>121</v>
      </c>
      <c r="B63" s="13">
        <v>102</v>
      </c>
      <c r="C63" s="13">
        <v>122</v>
      </c>
      <c r="D63" s="13" t="s">
        <v>55</v>
      </c>
      <c r="E63" s="13" t="s">
        <v>58</v>
      </c>
      <c r="F63" s="14" t="s">
        <v>42</v>
      </c>
      <c r="G63" s="14" t="s">
        <v>42</v>
      </c>
      <c r="H63" s="14">
        <v>2</v>
      </c>
      <c r="I63" s="15">
        <v>14.234786109999998</v>
      </c>
      <c r="J63" s="15">
        <v>1803.7267080745341</v>
      </c>
      <c r="K63" s="15">
        <v>672.8290946456749</v>
      </c>
      <c r="L63" s="15">
        <v>323.74581939799333</v>
      </c>
      <c r="M63" s="15">
        <v>120.76419647486475</v>
      </c>
      <c r="N63" s="15">
        <v>87.9</v>
      </c>
      <c r="O63" s="15">
        <v>240</v>
      </c>
      <c r="P63" s="48" t="s">
        <v>18</v>
      </c>
      <c r="Q63" s="56" t="s">
        <v>17</v>
      </c>
      <c r="R63" s="56">
        <v>2</v>
      </c>
      <c r="S63" s="56" t="s">
        <v>16</v>
      </c>
      <c r="T63" s="14">
        <v>4760</v>
      </c>
    </row>
    <row r="64" spans="1:20" s="33" customFormat="1" ht="12.75">
      <c r="A64" s="32"/>
      <c r="D64" s="33" t="s">
        <v>55</v>
      </c>
      <c r="E64" s="33" t="s">
        <v>58</v>
      </c>
      <c r="F64" s="34" t="s">
        <v>42</v>
      </c>
      <c r="G64" s="34" t="s">
        <v>42</v>
      </c>
      <c r="H64" s="34">
        <v>1</v>
      </c>
      <c r="I64" s="35">
        <v>32.24316415</v>
      </c>
      <c r="J64" s="35">
        <v>2413.257049689441</v>
      </c>
      <c r="K64" s="35">
        <v>1115.4537521722664</v>
      </c>
      <c r="L64" s="35">
        <v>407.9265462708206</v>
      </c>
      <c r="M64" s="35">
        <v>189.23383139034783</v>
      </c>
      <c r="N64" s="35">
        <v>70.58504532</v>
      </c>
      <c r="O64" s="35">
        <v>272.49993800000004</v>
      </c>
      <c r="P64" s="45">
        <v>18</v>
      </c>
      <c r="Q64" s="53" t="s">
        <v>17</v>
      </c>
      <c r="R64" s="53">
        <v>3</v>
      </c>
      <c r="S64" s="53" t="s">
        <v>16</v>
      </c>
      <c r="T64" s="34">
        <v>4800</v>
      </c>
    </row>
    <row r="65" spans="1:20" s="13" customFormat="1" ht="12.75">
      <c r="A65" s="19">
        <v>124</v>
      </c>
      <c r="B65" s="13">
        <v>104</v>
      </c>
      <c r="C65" s="13">
        <v>124</v>
      </c>
      <c r="D65" s="13" t="s">
        <v>55</v>
      </c>
      <c r="E65" s="13" t="s">
        <v>58</v>
      </c>
      <c r="F65" s="14" t="s">
        <v>42</v>
      </c>
      <c r="G65" s="14" t="s">
        <v>42</v>
      </c>
      <c r="H65" s="14">
        <v>3</v>
      </c>
      <c r="I65" s="15">
        <v>65.83</v>
      </c>
      <c r="J65" s="15">
        <v>1415.93</v>
      </c>
      <c r="K65" s="15">
        <v>943.59940621179</v>
      </c>
      <c r="L65" s="15">
        <v>944.9907516339869</v>
      </c>
      <c r="M65" s="15">
        <v>629.757623694295</v>
      </c>
      <c r="N65" s="15">
        <v>49.212</v>
      </c>
      <c r="O65" s="15">
        <v>189.99998616000002</v>
      </c>
      <c r="P65" s="48">
        <v>16</v>
      </c>
      <c r="Q65" s="56" t="s">
        <v>18</v>
      </c>
      <c r="R65" s="56" t="s">
        <v>18</v>
      </c>
      <c r="S65" s="56" t="s">
        <v>16</v>
      </c>
      <c r="T65" s="14">
        <v>4980</v>
      </c>
    </row>
    <row r="66" spans="1:20" s="37" customFormat="1" ht="12.75">
      <c r="A66" s="36"/>
      <c r="D66" s="37" t="s">
        <v>55</v>
      </c>
      <c r="E66" s="37" t="s">
        <v>59</v>
      </c>
      <c r="F66" s="38" t="s">
        <v>43</v>
      </c>
      <c r="G66" s="38" t="s">
        <v>43</v>
      </c>
      <c r="H66" s="38">
        <v>2</v>
      </c>
      <c r="I66" s="39">
        <v>60.33837491</v>
      </c>
      <c r="J66" s="39">
        <v>1829.7388819875778</v>
      </c>
      <c r="K66" s="39">
        <v>1603.947224150151</v>
      </c>
      <c r="L66" s="39">
        <v>720.3146535844674</v>
      </c>
      <c r="M66" s="39">
        <v>616.7912859153003</v>
      </c>
      <c r="N66" s="39">
        <v>37.910516</v>
      </c>
      <c r="O66" s="39">
        <v>256.49431200000004</v>
      </c>
      <c r="P66" s="47">
        <v>65</v>
      </c>
      <c r="Q66" s="55" t="s">
        <v>18</v>
      </c>
      <c r="R66" s="55" t="s">
        <v>18</v>
      </c>
      <c r="S66" s="55" t="s">
        <v>16</v>
      </c>
      <c r="T66" s="38">
        <v>3380</v>
      </c>
    </row>
    <row r="67" spans="1:20" s="37" customFormat="1" ht="12.75">
      <c r="A67" s="36"/>
      <c r="D67" s="37" t="s">
        <v>55</v>
      </c>
      <c r="E67" s="37" t="s">
        <v>59</v>
      </c>
      <c r="F67" s="38" t="s">
        <v>43</v>
      </c>
      <c r="G67" s="38" t="s">
        <v>43</v>
      </c>
      <c r="H67" s="38">
        <v>1</v>
      </c>
      <c r="I67" s="39">
        <v>55.56922421</v>
      </c>
      <c r="J67" s="39">
        <v>1796.2263664596271</v>
      </c>
      <c r="K67" s="39">
        <v>1642.9974069205105</v>
      </c>
      <c r="L67" s="39">
        <v>618.5393451023795</v>
      </c>
      <c r="M67" s="39">
        <v>535.0836137654151</v>
      </c>
      <c r="N67" s="39">
        <v>38.684224</v>
      </c>
      <c r="O67" s="39">
        <v>285.49703999999997</v>
      </c>
      <c r="P67" s="47">
        <v>65.55</v>
      </c>
      <c r="Q67" s="55" t="s">
        <v>18</v>
      </c>
      <c r="R67" s="55" t="s">
        <v>18</v>
      </c>
      <c r="S67" s="55" t="s">
        <v>19</v>
      </c>
      <c r="T67" s="38">
        <v>3400</v>
      </c>
    </row>
    <row r="68" spans="1:20" ht="12.75">
      <c r="A68" s="18">
        <v>129</v>
      </c>
      <c r="B68" s="13">
        <v>121</v>
      </c>
      <c r="C68" s="13">
        <v>129</v>
      </c>
      <c r="D68" s="13" t="s">
        <v>53</v>
      </c>
      <c r="E68" s="13" t="s">
        <v>58</v>
      </c>
      <c r="F68" s="14" t="s">
        <v>44</v>
      </c>
      <c r="G68" s="14" t="s">
        <v>44</v>
      </c>
      <c r="H68" s="14">
        <v>1</v>
      </c>
      <c r="I68" s="15">
        <v>31.60795026</v>
      </c>
      <c r="J68" s="15">
        <v>768.9440993788819</v>
      </c>
      <c r="K68" s="15">
        <v>894.0639060474336</v>
      </c>
      <c r="L68" s="15">
        <v>210.839511120016</v>
      </c>
      <c r="M68" s="15">
        <v>245.14655488397372</v>
      </c>
      <c r="N68" s="15">
        <v>28.2</v>
      </c>
      <c r="O68" s="15">
        <v>290</v>
      </c>
      <c r="P68" s="48">
        <v>320</v>
      </c>
      <c r="Q68" s="56" t="s">
        <v>17</v>
      </c>
      <c r="R68" s="56">
        <v>2</v>
      </c>
      <c r="S68" s="56" t="s">
        <v>16</v>
      </c>
      <c r="T68" s="14">
        <v>3360</v>
      </c>
    </row>
    <row r="69" spans="1:20" ht="12.75">
      <c r="A69" s="19">
        <v>130</v>
      </c>
      <c r="B69" s="13">
        <v>123</v>
      </c>
      <c r="C69" s="13">
        <v>131</v>
      </c>
      <c r="D69" s="13" t="s">
        <v>53</v>
      </c>
      <c r="E69" s="13" t="s">
        <v>58</v>
      </c>
      <c r="F69" s="14" t="s">
        <v>44</v>
      </c>
      <c r="G69" s="14" t="s">
        <v>44</v>
      </c>
      <c r="H69" s="14">
        <v>3</v>
      </c>
      <c r="I69" s="15">
        <v>79.91655508999999</v>
      </c>
      <c r="J69" s="15">
        <v>1445.9627329192547</v>
      </c>
      <c r="K69" s="15">
        <v>1873.9563942368989</v>
      </c>
      <c r="L69" s="15">
        <v>240.99378881987576</v>
      </c>
      <c r="M69" s="15">
        <v>312.3260657061498</v>
      </c>
      <c r="N69" s="15">
        <v>25.3</v>
      </c>
      <c r="O69" s="15">
        <v>263</v>
      </c>
      <c r="P69" s="48">
        <v>280</v>
      </c>
      <c r="Q69" s="56" t="s">
        <v>17</v>
      </c>
      <c r="R69" s="56">
        <v>3</v>
      </c>
      <c r="S69" s="56" t="s">
        <v>16</v>
      </c>
      <c r="T69" s="14">
        <v>3680</v>
      </c>
    </row>
    <row r="70" spans="1:20" ht="12.75">
      <c r="A70" s="18">
        <v>131</v>
      </c>
      <c r="B70" s="13">
        <v>124</v>
      </c>
      <c r="C70" s="13">
        <v>132</v>
      </c>
      <c r="D70" s="13" t="s">
        <v>53</v>
      </c>
      <c r="E70" s="13" t="s">
        <v>58</v>
      </c>
      <c r="F70" s="14" t="s">
        <v>44</v>
      </c>
      <c r="G70" s="14" t="s">
        <v>44</v>
      </c>
      <c r="H70" s="14">
        <v>4</v>
      </c>
      <c r="I70" s="15">
        <v>70.05308124999999</v>
      </c>
      <c r="J70" s="15">
        <v>2212.422360248447</v>
      </c>
      <c r="K70" s="15">
        <v>2563.329913750522</v>
      </c>
      <c r="L70" s="15">
        <v>462.0882144822706</v>
      </c>
      <c r="M70" s="15">
        <v>535.3790326187798</v>
      </c>
      <c r="N70" s="15">
        <v>28.3</v>
      </c>
      <c r="O70" s="15">
        <v>252</v>
      </c>
      <c r="P70" s="48">
        <v>25</v>
      </c>
      <c r="Q70" s="56" t="s">
        <v>17</v>
      </c>
      <c r="R70" s="56">
        <v>2</v>
      </c>
      <c r="S70" s="56" t="s">
        <v>16</v>
      </c>
      <c r="T70" s="14">
        <v>4000</v>
      </c>
    </row>
    <row r="71" spans="1:20" ht="12.75">
      <c r="A71" s="22">
        <v>132</v>
      </c>
      <c r="B71" s="7">
        <v>122</v>
      </c>
      <c r="C71" s="7">
        <v>130</v>
      </c>
      <c r="D71" s="7" t="s">
        <v>53</v>
      </c>
      <c r="E71" s="7" t="s">
        <v>58</v>
      </c>
      <c r="F71" s="8" t="s">
        <v>44</v>
      </c>
      <c r="G71" s="8" t="s">
        <v>44</v>
      </c>
      <c r="H71" s="8">
        <v>2</v>
      </c>
      <c r="I71" s="9">
        <v>102.89396573999998</v>
      </c>
      <c r="J71" s="9">
        <v>1083.8509316770185</v>
      </c>
      <c r="K71" s="9">
        <v>1759.3048014478863</v>
      </c>
      <c r="L71" s="9">
        <v>504.97600225861083</v>
      </c>
      <c r="M71" s="9">
        <v>819.6761006745835</v>
      </c>
      <c r="N71" s="9">
        <v>20.2</v>
      </c>
      <c r="O71" s="9">
        <v>270</v>
      </c>
      <c r="P71" s="41">
        <v>50</v>
      </c>
      <c r="Q71" s="49" t="s">
        <v>15</v>
      </c>
      <c r="R71" s="49">
        <v>3</v>
      </c>
      <c r="S71" s="49" t="s">
        <v>16</v>
      </c>
      <c r="T71" s="8">
        <v>5040</v>
      </c>
    </row>
    <row r="72" spans="1:20" s="25" customFormat="1" ht="12.75">
      <c r="A72" s="24"/>
      <c r="D72" s="25" t="s">
        <v>53</v>
      </c>
      <c r="E72" s="25" t="s">
        <v>58</v>
      </c>
      <c r="F72" s="26" t="s">
        <v>45</v>
      </c>
      <c r="G72" s="26" t="s">
        <v>45</v>
      </c>
      <c r="H72" s="26">
        <v>1</v>
      </c>
      <c r="I72" s="27">
        <v>35.138625555</v>
      </c>
      <c r="J72" s="27">
        <v>995.9627329192546</v>
      </c>
      <c r="K72" s="27">
        <v>2276.842854725919</v>
      </c>
      <c r="L72" s="27">
        <v>105.15638675932468</v>
      </c>
      <c r="M72" s="27">
        <v>240.21809051186685</v>
      </c>
      <c r="N72" s="27">
        <v>14.35</v>
      </c>
      <c r="O72" s="27">
        <v>300</v>
      </c>
      <c r="P72" s="42">
        <v>29.5</v>
      </c>
      <c r="Q72" s="50" t="s">
        <v>17</v>
      </c>
      <c r="R72" s="50">
        <v>1</v>
      </c>
      <c r="S72" s="50" t="s">
        <v>16</v>
      </c>
      <c r="T72" s="26">
        <v>5200</v>
      </c>
    </row>
    <row r="73" spans="1:20" s="37" customFormat="1" ht="12.75">
      <c r="A73" s="36"/>
      <c r="F73" s="85"/>
      <c r="G73" s="85"/>
      <c r="H73" s="85"/>
      <c r="I73" s="133"/>
      <c r="J73" s="133"/>
      <c r="K73" s="133"/>
      <c r="L73" s="133"/>
      <c r="M73" s="133"/>
      <c r="N73" s="133"/>
      <c r="O73" s="133"/>
      <c r="P73" s="134"/>
      <c r="Q73" s="135"/>
      <c r="R73" s="135"/>
      <c r="S73" s="135"/>
      <c r="T73" s="68"/>
    </row>
    <row r="74" spans="1:20" ht="12.75">
      <c r="A74" s="4"/>
      <c r="C74" s="62"/>
      <c r="D74" s="65"/>
      <c r="E74" s="65"/>
      <c r="F74" s="66"/>
      <c r="G74" s="66"/>
      <c r="H74" s="67"/>
      <c r="I74" s="67"/>
      <c r="J74" s="67"/>
      <c r="K74" s="67"/>
      <c r="L74" s="67"/>
      <c r="M74" s="67"/>
      <c r="N74" s="67"/>
      <c r="O74" s="66"/>
      <c r="P74" s="66"/>
      <c r="Q74" s="66"/>
      <c r="R74" s="66"/>
      <c r="S74" s="66"/>
      <c r="T74" s="4"/>
    </row>
    <row r="75" spans="1:21" ht="30.75" customHeight="1" thickBot="1">
      <c r="A75" s="4"/>
      <c r="C75" s="62"/>
      <c r="D75" s="62"/>
      <c r="E75" s="62"/>
      <c r="F75" s="157" t="s">
        <v>80</v>
      </c>
      <c r="G75" s="158"/>
      <c r="H75" s="158"/>
      <c r="I75" s="158"/>
      <c r="J75" s="159"/>
      <c r="K75" s="159"/>
      <c r="L75" s="159"/>
      <c r="M75" s="159"/>
      <c r="N75" s="70"/>
      <c r="O75" s="70"/>
      <c r="P75" s="70"/>
      <c r="Q75" s="69"/>
      <c r="R75" s="69"/>
      <c r="S75" s="69"/>
      <c r="T75" s="69"/>
      <c r="U75" s="69"/>
    </row>
    <row r="76" spans="6:13" s="62" customFormat="1" ht="64.5" thickBot="1">
      <c r="F76" s="104" t="s">
        <v>73</v>
      </c>
      <c r="G76" s="105" t="s">
        <v>74</v>
      </c>
      <c r="H76" s="106"/>
      <c r="I76" s="152"/>
      <c r="J76" s="150" t="s">
        <v>69</v>
      </c>
      <c r="K76" s="126" t="s">
        <v>70</v>
      </c>
      <c r="L76" s="150" t="s">
        <v>71</v>
      </c>
      <c r="M76" s="126" t="s">
        <v>72</v>
      </c>
    </row>
    <row r="77" spans="3:20" ht="12.75">
      <c r="C77" s="4">
        <v>28</v>
      </c>
      <c r="F77" s="137" t="s">
        <v>46</v>
      </c>
      <c r="G77" s="111" t="s">
        <v>81</v>
      </c>
      <c r="H77" s="89"/>
      <c r="I77" s="146"/>
      <c r="J77" s="127">
        <f>+AVERAGE(J2:J7,J14:J20,J23:J25,J28:J29,J49:J57,J59:J62,J71:J72)</f>
        <v>1793.6703807583617</v>
      </c>
      <c r="K77" s="128">
        <f>+AVERAGE(K2:K7,K14:K20,K23:K25,K28:K29,K49:K57,K59:K62,K71:K72)</f>
        <v>2781.549994684018</v>
      </c>
      <c r="L77" s="127">
        <f>+AVERAGE(L2:L7,L14:L20,L23:L25,L28:L29,L49:L57,L59:L62,L71:L72)</f>
        <v>529.6467610402817</v>
      </c>
      <c r="M77" s="128">
        <f>+AVERAGE(M2:M7,M14:M20,M23:M25,M28:M29,M49:M57,M59:M62,M71:M72)</f>
        <v>700.5148003100487</v>
      </c>
      <c r="N77" s="4"/>
      <c r="O77" s="4"/>
      <c r="P77" s="4"/>
      <c r="Q77" s="4"/>
      <c r="R77" s="4"/>
      <c r="S77" s="4"/>
      <c r="T77" s="4"/>
    </row>
    <row r="78" spans="6:20" ht="13.5" thickBot="1">
      <c r="F78" s="138"/>
      <c r="G78" s="139" t="s">
        <v>82</v>
      </c>
      <c r="H78" s="136"/>
      <c r="I78" s="147"/>
      <c r="J78" s="78">
        <f>+J77*1.61</f>
        <v>2887.8093130209627</v>
      </c>
      <c r="K78" s="130">
        <f>+K77/2.47</f>
        <v>1126.1336010866469</v>
      </c>
      <c r="L78" s="78">
        <f>+L77*1.61</f>
        <v>852.7312852748536</v>
      </c>
      <c r="M78" s="130">
        <f>+M77/2.47</f>
        <v>283.60923089475654</v>
      </c>
      <c r="N78" s="4"/>
      <c r="O78" s="4"/>
      <c r="P78" s="4"/>
      <c r="Q78" s="4"/>
      <c r="R78" s="4"/>
      <c r="S78" s="4"/>
      <c r="T78" s="4"/>
    </row>
    <row r="79" spans="3:20" ht="12.75">
      <c r="C79" s="4">
        <v>11</v>
      </c>
      <c r="F79" s="145" t="s">
        <v>48</v>
      </c>
      <c r="G79" s="108" t="s">
        <v>81</v>
      </c>
      <c r="H79" s="63"/>
      <c r="I79" s="148"/>
      <c r="J79" s="131">
        <f>+AVERAGE(J11:J13,J35:J46,J58,J63:J65,J68:J70)</f>
        <v>2305.604773103708</v>
      </c>
      <c r="K79" s="132">
        <f>+AVERAGE(K11:K13,K35:K46,K58,K63:K65,K68:K70)</f>
        <v>1736.4129981863828</v>
      </c>
      <c r="L79" s="131">
        <f>+AVERAGE(L11:L13,L35:L46,L58,L63:L65,L68:L70)</f>
        <v>518.6313557640328</v>
      </c>
      <c r="M79" s="132">
        <f>+AVERAGE(M11:M13,M35:M46,M58,M63:M65,M68:M70)</f>
        <v>346.16273655920673</v>
      </c>
      <c r="N79" s="4"/>
      <c r="O79" s="4"/>
      <c r="P79" s="4"/>
      <c r="Q79" s="4"/>
      <c r="R79" s="4"/>
      <c r="S79" s="4"/>
      <c r="T79" s="4"/>
    </row>
    <row r="80" spans="6:20" ht="13.5" thickBot="1">
      <c r="F80" s="140"/>
      <c r="G80" s="141" t="s">
        <v>82</v>
      </c>
      <c r="H80" s="142"/>
      <c r="I80" s="149"/>
      <c r="J80" s="151">
        <f>+J79*1.61</f>
        <v>3712.02368469697</v>
      </c>
      <c r="K80" s="143">
        <f>+K79/2.47</f>
        <v>703.0012138406407</v>
      </c>
      <c r="L80" s="151">
        <f>+L79*1.61</f>
        <v>834.996482780093</v>
      </c>
      <c r="M80" s="143">
        <f>+M79/2.47</f>
        <v>140.14685690656142</v>
      </c>
      <c r="N80" s="4"/>
      <c r="O80" s="4"/>
      <c r="P80" s="4"/>
      <c r="Q80" s="4"/>
      <c r="R80" s="4"/>
      <c r="S80" s="4"/>
      <c r="T80" s="4"/>
    </row>
    <row r="81" spans="3:20" ht="12.75">
      <c r="C81" s="4">
        <v>25</v>
      </c>
      <c r="F81" s="144" t="s">
        <v>49</v>
      </c>
      <c r="G81" s="111" t="s">
        <v>81</v>
      </c>
      <c r="H81" s="89"/>
      <c r="I81" s="146"/>
      <c r="J81" s="127">
        <f>+AVERAGE(J8:J10,J26:J27,J47:J48)</f>
        <v>1237.3638134427686</v>
      </c>
      <c r="K81" s="128">
        <f>+AVERAGE(K8:K10,K26:K27,K47:K48)</f>
        <v>1425.1160681815143</v>
      </c>
      <c r="L81" s="127">
        <f>+AVERAGE(L8:L10,L26:L27,L47:L48)</f>
        <v>275.3770790599791</v>
      </c>
      <c r="M81" s="128">
        <f>+AVERAGE(M8:M10,M26:M27,M47:M48)</f>
        <v>306.5917882088037</v>
      </c>
      <c r="N81" s="4"/>
      <c r="O81" s="4"/>
      <c r="P81" s="4"/>
      <c r="Q81" s="4"/>
      <c r="R81" s="4"/>
      <c r="S81" s="4"/>
      <c r="T81" s="4"/>
    </row>
    <row r="82" spans="6:20" ht="13.5" thickBot="1">
      <c r="F82" s="138"/>
      <c r="G82" s="139" t="s">
        <v>82</v>
      </c>
      <c r="H82" s="136"/>
      <c r="I82" s="147"/>
      <c r="J82" s="78">
        <f>+J81*1.61</f>
        <v>1992.1557396428575</v>
      </c>
      <c r="K82" s="130">
        <f>+K81/2.47</f>
        <v>576.9700680896818</v>
      </c>
      <c r="L82" s="78">
        <f>+L81*1.61</f>
        <v>443.3570972865664</v>
      </c>
      <c r="M82" s="130">
        <f>+M81/2.47</f>
        <v>124.12623004405006</v>
      </c>
      <c r="N82" s="4"/>
      <c r="O82" s="4"/>
      <c r="P82" s="4"/>
      <c r="Q82" s="4"/>
      <c r="R82" s="4"/>
      <c r="S82" s="4"/>
      <c r="T82" s="4"/>
    </row>
    <row r="83" spans="6:13" ht="12.75">
      <c r="F83" s="63"/>
      <c r="G83" s="63"/>
      <c r="H83" s="63"/>
      <c r="I83" s="64"/>
      <c r="J83" s="64"/>
      <c r="K83" s="64"/>
      <c r="L83" s="64"/>
      <c r="M83" s="64"/>
    </row>
    <row r="84" spans="6:13" ht="19.5" customHeight="1" thickBot="1">
      <c r="F84" s="157" t="s">
        <v>79</v>
      </c>
      <c r="G84" s="158"/>
      <c r="H84" s="158"/>
      <c r="I84" s="160"/>
      <c r="J84" s="160"/>
      <c r="K84" s="160"/>
      <c r="L84" s="160"/>
      <c r="M84" s="160"/>
    </row>
    <row r="85" spans="6:8" ht="12.75">
      <c r="F85" s="111"/>
      <c r="G85" s="112" t="s">
        <v>67</v>
      </c>
      <c r="H85" s="113"/>
    </row>
    <row r="86" spans="6:8" ht="12.75">
      <c r="F86" s="95"/>
      <c r="G86" s="109" t="s">
        <v>66</v>
      </c>
      <c r="H86" s="114" t="s">
        <v>65</v>
      </c>
    </row>
    <row r="87" spans="6:8" ht="12.75">
      <c r="F87" s="115" t="s">
        <v>46</v>
      </c>
      <c r="G87" s="110">
        <f>+MAX(T2:T7,T14:T20,T23:T25,T28:T29,T49:T57,T59:T62,T71:T72)</f>
        <v>8930</v>
      </c>
      <c r="H87" s="199">
        <f>+MIN(T2:T7,T14:T20,T23:T25,T28:T29,T49:T57,T59:T62,T71:T72)</f>
        <v>5040</v>
      </c>
    </row>
    <row r="88" spans="6:8" ht="12.75">
      <c r="F88" s="116" t="s">
        <v>48</v>
      </c>
      <c r="G88" s="110">
        <f>+MAX(T11:T13,T35:T46,T58,T63:T65,T68:T70)</f>
        <v>4980</v>
      </c>
      <c r="H88" s="199">
        <f>+MIN(T11:T13,T35:T46,T58,T63:T65,T68:T70)</f>
        <v>3360</v>
      </c>
    </row>
    <row r="89" spans="6:8" ht="13.5" thickBot="1">
      <c r="F89" s="117" t="s">
        <v>49</v>
      </c>
      <c r="G89" s="164">
        <f>+MAX(T8:T10,T26:T27,T47:T48)</f>
        <v>2400</v>
      </c>
      <c r="H89" s="200">
        <f>+MIN(T8:T10,T26:T27,T47:T48)</f>
        <v>1550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E13" sqref="E13"/>
    </sheetView>
  </sheetViews>
  <sheetFormatPr defaultColWidth="9.140625" defaultRowHeight="12.75"/>
  <cols>
    <col min="1" max="1" width="28.140625" style="0" customWidth="1"/>
    <col min="2" max="3" width="12.140625" style="0" customWidth="1"/>
    <col min="4" max="4" width="22.28125" style="183" bestFit="1" customWidth="1"/>
  </cols>
  <sheetData>
    <row r="1" spans="1:4" ht="13.5" thickBot="1">
      <c r="A1" s="186" t="s">
        <v>85</v>
      </c>
      <c r="B1" s="187"/>
      <c r="C1" s="187"/>
      <c r="D1" s="188"/>
    </row>
    <row r="2" s="161" customFormat="1" ht="14.25" thickBot="1" thickTop="1">
      <c r="D2" s="184"/>
    </row>
    <row r="3" spans="1:4" ht="51.75" thickBot="1">
      <c r="A3" s="175" t="s">
        <v>103</v>
      </c>
      <c r="B3" s="162" t="s">
        <v>86</v>
      </c>
      <c r="C3" s="162" t="s">
        <v>87</v>
      </c>
      <c r="D3" s="176" t="s">
        <v>98</v>
      </c>
    </row>
    <row r="4" spans="1:4" s="170" customFormat="1" ht="12.75">
      <c r="A4" s="181" t="s">
        <v>99</v>
      </c>
      <c r="B4" s="182">
        <v>7329</v>
      </c>
      <c r="C4" s="182">
        <v>3721</v>
      </c>
      <c r="D4" s="189" t="s">
        <v>100</v>
      </c>
    </row>
    <row r="5" spans="1:19" ht="12.75" customHeight="1">
      <c r="A5" s="177" t="s">
        <v>88</v>
      </c>
      <c r="B5" s="167">
        <v>7340</v>
      </c>
      <c r="C5" s="167">
        <v>6313</v>
      </c>
      <c r="D5" s="190" t="s">
        <v>100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70" customFormat="1" ht="12.75" customHeight="1">
      <c r="A6" s="172" t="s">
        <v>89</v>
      </c>
      <c r="B6" s="173">
        <v>7350</v>
      </c>
      <c r="C6" s="110">
        <v>6680</v>
      </c>
      <c r="D6" s="191" t="s">
        <v>100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2.75" customHeight="1">
      <c r="A7" s="171" t="s">
        <v>90</v>
      </c>
      <c r="B7" s="173">
        <v>7350</v>
      </c>
      <c r="C7" s="110">
        <v>6680</v>
      </c>
      <c r="D7" s="192" t="s">
        <v>100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10" customFormat="1" ht="12.75" customHeight="1" thickBot="1">
      <c r="A8" s="174" t="s">
        <v>91</v>
      </c>
      <c r="B8" s="166">
        <v>6954</v>
      </c>
      <c r="C8" s="166">
        <v>4845</v>
      </c>
      <c r="D8" s="193" t="s">
        <v>100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178" t="s">
        <v>92</v>
      </c>
      <c r="B9" s="165">
        <v>4805</v>
      </c>
      <c r="C9" s="165">
        <v>2965</v>
      </c>
      <c r="D9" s="194" t="s">
        <v>101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10" customFormat="1" ht="12.75" customHeight="1">
      <c r="A10" s="171" t="s">
        <v>93</v>
      </c>
      <c r="B10" s="163">
        <v>6720</v>
      </c>
      <c r="C10" s="163">
        <v>5400</v>
      </c>
      <c r="D10" s="195" t="s">
        <v>101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0" customFormat="1" ht="12.75" customHeight="1" thickBot="1">
      <c r="A11" s="174" t="s">
        <v>94</v>
      </c>
      <c r="B11" s="166">
        <v>5371</v>
      </c>
      <c r="C11" s="166">
        <v>1640</v>
      </c>
      <c r="D11" s="196" t="s">
        <v>101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10" customFormat="1" ht="12.75" customHeight="1">
      <c r="A12" s="178" t="s">
        <v>95</v>
      </c>
      <c r="B12" s="180">
        <v>2950</v>
      </c>
      <c r="C12" s="180">
        <v>2260</v>
      </c>
      <c r="D12" s="197" t="s">
        <v>102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 thickBot="1">
      <c r="A13" s="174" t="s">
        <v>96</v>
      </c>
      <c r="B13" s="164">
        <v>3361</v>
      </c>
      <c r="C13" s="164">
        <v>2248</v>
      </c>
      <c r="D13" s="198" t="s">
        <v>102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 thickBot="1">
      <c r="A14" s="179" t="s">
        <v>97</v>
      </c>
      <c r="B14" s="168">
        <v>2230</v>
      </c>
      <c r="C14" s="168">
        <v>1430</v>
      </c>
      <c r="D14" s="185" t="s">
        <v>18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25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Wayne Lifton</cp:lastModifiedBy>
  <dcterms:created xsi:type="dcterms:W3CDTF">2005-06-09T14:13:38Z</dcterms:created>
  <dcterms:modified xsi:type="dcterms:W3CDTF">2005-06-09T14:19:36Z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1352021044</vt:i4>
  </property>
  <property fmtid="{D5CDD505-2E9C-101B-9397-08002B2CF9AE}" pid="3" name="_EmailSubject">
    <vt:lpwstr>USFS Reference Streams</vt:lpwstr>
  </property>
  <property fmtid="{D5CDD505-2E9C-101B-9397-08002B2CF9AE}" pid="4" name="_AuthorEmail">
    <vt:lpwstr>earmstrong@kearnswest.com</vt:lpwstr>
  </property>
  <property fmtid="{D5CDD505-2E9C-101B-9397-08002B2CF9AE}" pid="5" name="_AuthorEmailDisplayName">
    <vt:lpwstr>Emily Armstrong</vt:lpwstr>
  </property>
</Properties>
</file>